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320" windowHeight="10170" tabRatio="837" firstSheet="2" activeTab="8"/>
  </bookViews>
  <sheets>
    <sheet name="Лист1" sheetId="1" r:id="rId1"/>
    <sheet name="Вар. 0" sheetId="4" r:id="rId2"/>
    <sheet name="Вар. 1 (Кин)" sheetId="13" r:id="rId3"/>
    <sheet name="Вар. 2 Кин)" sheetId="14" r:id="rId4"/>
    <sheet name="Вар. 3 (Кин)" sheetId="15" r:id="rId5"/>
    <sheet name="Вар. 4 (Кин)" sheetId="16" r:id="rId6"/>
    <sheet name="Вар. 5 (Кин)" sheetId="17" r:id="rId7"/>
    <sheet name="Вар. 6 (Кин)" sheetId="18" r:id="rId8"/>
    <sheet name="Вар. 7 (Кин)" sheetId="19" r:id="rId9"/>
    <sheet name="Вар. 8 (Кин)" sheetId="20" r:id="rId10"/>
    <sheet name="Вар. 9 (Кин)" sheetId="21" r:id="rId11"/>
    <sheet name="Вар. 10 (Кин)" sheetId="22" r:id="rId12"/>
    <sheet name="Вар. 1" sheetId="2" r:id="rId13"/>
    <sheet name="Вар. 2" sheetId="3" r:id="rId14"/>
    <sheet name="Вар. 3" sheetId="5" r:id="rId15"/>
    <sheet name="Вар. 4" sheetId="6" r:id="rId16"/>
    <sheet name="Вар. 5" sheetId="7" r:id="rId17"/>
    <sheet name="Вар. 6" sheetId="8" r:id="rId18"/>
    <sheet name="Вар. 7" sheetId="9" r:id="rId19"/>
    <sheet name="Вар. 8" sheetId="10" r:id="rId20"/>
    <sheet name="Вар. 9" sheetId="11" r:id="rId21"/>
    <sheet name="Вар. 10" sheetId="12" r:id="rId22"/>
  </sheets>
  <definedNames>
    <definedName name="_xlnm.Print_Area" localSheetId="1">'Вар. 0'!$A$1:$F$66</definedName>
    <definedName name="_xlnm.Print_Area" localSheetId="12">'Вар. 1'!$A$1:$F$23</definedName>
    <definedName name="_xlnm.Print_Area" localSheetId="2">'Вар. 1 (Кин)'!$A$1:$F$23</definedName>
    <definedName name="_xlnm.Print_Area" localSheetId="21">'Вар. 10'!$A$1:$F$23</definedName>
    <definedName name="_xlnm.Print_Area" localSheetId="11">'Вар. 10 (Кин)'!$A$1:$F$23</definedName>
    <definedName name="_xlnm.Print_Area" localSheetId="13">'Вар. 2'!$A$1:$F$23</definedName>
    <definedName name="_xlnm.Print_Area" localSheetId="3">'Вар. 2 Кин)'!$A$1:$F$23</definedName>
    <definedName name="_xlnm.Print_Area" localSheetId="14">'Вар. 3'!$A$1:$F$23</definedName>
    <definedName name="_xlnm.Print_Area" localSheetId="4">'Вар. 3 (Кин)'!$A$1:$F$23</definedName>
    <definedName name="_xlnm.Print_Area" localSheetId="15">'Вар. 4'!$A$1:$F$23</definedName>
    <definedName name="_xlnm.Print_Area" localSheetId="5">'Вар. 4 (Кин)'!$A$1:$F$23</definedName>
    <definedName name="_xlnm.Print_Area" localSheetId="16">'Вар. 5'!$A$1:$F$23</definedName>
    <definedName name="_xlnm.Print_Area" localSheetId="6">'Вар. 5 (Кин)'!$A$1:$F$23</definedName>
    <definedName name="_xlnm.Print_Area" localSheetId="17">'Вар. 6'!$A$1:$F$23</definedName>
    <definedName name="_xlnm.Print_Area" localSheetId="7">'Вар. 6 (Кин)'!$A$1:$F$23</definedName>
    <definedName name="_xlnm.Print_Area" localSheetId="18">'Вар. 7'!$A$1:$F$23</definedName>
    <definedName name="_xlnm.Print_Area" localSheetId="8">'Вар. 7 (Кин)'!$A$1:$F$23</definedName>
    <definedName name="_xlnm.Print_Area" localSheetId="19">'Вар. 8'!$A$1:$F$23</definedName>
    <definedName name="_xlnm.Print_Area" localSheetId="9">'Вар. 8 (Кин)'!$A$1:$F$23</definedName>
    <definedName name="_xlnm.Print_Area" localSheetId="20">'Вар. 9'!$A$1:$F$23</definedName>
    <definedName name="_xlnm.Print_Area" localSheetId="10">'Вар. 9 (Кин)'!$A$1:$F$23</definedName>
  </definedNames>
  <calcPr calcId="125725"/>
</workbook>
</file>

<file path=xl/calcChain.xml><?xml version="1.0" encoding="utf-8"?>
<calcChain xmlns="http://schemas.openxmlformats.org/spreadsheetml/2006/main">
  <c r="C20" i="19"/>
  <c r="D20"/>
  <c r="E20"/>
  <c r="F20"/>
  <c r="B20"/>
  <c r="B20" i="20"/>
  <c r="C20"/>
  <c r="D20"/>
  <c r="E20"/>
  <c r="F20"/>
  <c r="B20" i="22"/>
  <c r="F18"/>
  <c r="C18"/>
  <c r="D18"/>
  <c r="E18"/>
  <c r="B18"/>
  <c r="F17"/>
  <c r="E17"/>
  <c r="D17"/>
  <c r="D19" s="1"/>
  <c r="D20" s="1"/>
  <c r="D21" s="1"/>
  <c r="D22" s="1"/>
  <c r="C17"/>
  <c r="C19" s="1"/>
  <c r="C20" s="1"/>
  <c r="C21" s="1"/>
  <c r="C22" s="1"/>
  <c r="B17"/>
  <c r="F11"/>
  <c r="F10"/>
  <c r="F9"/>
  <c r="F8"/>
  <c r="F7"/>
  <c r="C18" i="21"/>
  <c r="D18"/>
  <c r="E18"/>
  <c r="F18"/>
  <c r="B18"/>
  <c r="F17"/>
  <c r="F19" s="1"/>
  <c r="F20" s="1"/>
  <c r="F21" s="1"/>
  <c r="F22" s="1"/>
  <c r="E17"/>
  <c r="E19" s="1"/>
  <c r="E20" s="1"/>
  <c r="E21" s="1"/>
  <c r="E22" s="1"/>
  <c r="D17"/>
  <c r="D19" s="1"/>
  <c r="D20" s="1"/>
  <c r="D21" s="1"/>
  <c r="D22" s="1"/>
  <c r="C17"/>
  <c r="C19" s="1"/>
  <c r="C20" s="1"/>
  <c r="C21" s="1"/>
  <c r="C22" s="1"/>
  <c r="B17"/>
  <c r="F11"/>
  <c r="F10"/>
  <c r="F9"/>
  <c r="F8"/>
  <c r="F7"/>
  <c r="C18" i="20"/>
  <c r="D18"/>
  <c r="E18"/>
  <c r="F18"/>
  <c r="B18"/>
  <c r="F17"/>
  <c r="F19" s="1"/>
  <c r="F21" s="1"/>
  <c r="F22" s="1"/>
  <c r="E17"/>
  <c r="E19" s="1"/>
  <c r="E21" s="1"/>
  <c r="E22" s="1"/>
  <c r="D17"/>
  <c r="D19" s="1"/>
  <c r="D21" s="1"/>
  <c r="D22" s="1"/>
  <c r="C17"/>
  <c r="C19" s="1"/>
  <c r="C21" s="1"/>
  <c r="C22" s="1"/>
  <c r="B17"/>
  <c r="F11"/>
  <c r="F10"/>
  <c r="F9"/>
  <c r="F8"/>
  <c r="F7"/>
  <c r="C18" i="19"/>
  <c r="D18"/>
  <c r="E18"/>
  <c r="F18"/>
  <c r="B18"/>
  <c r="F17"/>
  <c r="E17"/>
  <c r="D17"/>
  <c r="C17"/>
  <c r="B17"/>
  <c r="F11"/>
  <c r="F10"/>
  <c r="F9"/>
  <c r="F8"/>
  <c r="F7"/>
  <c r="F18" i="18"/>
  <c r="E18"/>
  <c r="D18"/>
  <c r="C18"/>
  <c r="B18"/>
  <c r="F17"/>
  <c r="E17"/>
  <c r="E19" s="1"/>
  <c r="E20" s="1"/>
  <c r="E21" s="1"/>
  <c r="E22" s="1"/>
  <c r="D17"/>
  <c r="C17"/>
  <c r="C19" s="1"/>
  <c r="C20" s="1"/>
  <c r="C21" s="1"/>
  <c r="C22" s="1"/>
  <c r="B17"/>
  <c r="F11"/>
  <c r="F10"/>
  <c r="F9"/>
  <c r="F8"/>
  <c r="F7"/>
  <c r="B18" i="17"/>
  <c r="C18"/>
  <c r="D18"/>
  <c r="E18"/>
  <c r="F18"/>
  <c r="F17"/>
  <c r="F19" s="1"/>
  <c r="F20" s="1"/>
  <c r="F21" s="1"/>
  <c r="F22" s="1"/>
  <c r="E17"/>
  <c r="E19" s="1"/>
  <c r="E20" s="1"/>
  <c r="E21" s="1"/>
  <c r="E22" s="1"/>
  <c r="D17"/>
  <c r="D19" s="1"/>
  <c r="D20" s="1"/>
  <c r="D21" s="1"/>
  <c r="D22" s="1"/>
  <c r="C17"/>
  <c r="C19" s="1"/>
  <c r="C20" s="1"/>
  <c r="C21" s="1"/>
  <c r="C22" s="1"/>
  <c r="B17"/>
  <c r="F11"/>
  <c r="F10"/>
  <c r="F9"/>
  <c r="F8"/>
  <c r="F7"/>
  <c r="C18" i="16"/>
  <c r="D18"/>
  <c r="E18"/>
  <c r="F18"/>
  <c r="B18"/>
  <c r="F17"/>
  <c r="F19" s="1"/>
  <c r="F20" s="1"/>
  <c r="F21" s="1"/>
  <c r="F22" s="1"/>
  <c r="E17"/>
  <c r="E19" s="1"/>
  <c r="E20" s="1"/>
  <c r="E21" s="1"/>
  <c r="E22" s="1"/>
  <c r="D17"/>
  <c r="D19" s="1"/>
  <c r="D20" s="1"/>
  <c r="D21" s="1"/>
  <c r="D22" s="1"/>
  <c r="C17"/>
  <c r="C19" s="1"/>
  <c r="C20" s="1"/>
  <c r="C21" s="1"/>
  <c r="C22" s="1"/>
  <c r="B17"/>
  <c r="F11"/>
  <c r="F10"/>
  <c r="F9"/>
  <c r="F8"/>
  <c r="F7"/>
  <c r="C18" i="15"/>
  <c r="D18"/>
  <c r="E18"/>
  <c r="F18"/>
  <c r="B18"/>
  <c r="F17"/>
  <c r="F19" s="1"/>
  <c r="F20" s="1"/>
  <c r="F21" s="1"/>
  <c r="F22" s="1"/>
  <c r="E17"/>
  <c r="E19" s="1"/>
  <c r="E20" s="1"/>
  <c r="E21" s="1"/>
  <c r="E22" s="1"/>
  <c r="D17"/>
  <c r="D19" s="1"/>
  <c r="D20" s="1"/>
  <c r="D21" s="1"/>
  <c r="D22" s="1"/>
  <c r="C17"/>
  <c r="C19" s="1"/>
  <c r="C20" s="1"/>
  <c r="C21" s="1"/>
  <c r="C22" s="1"/>
  <c r="B17"/>
  <c r="F11"/>
  <c r="F10"/>
  <c r="F9"/>
  <c r="F8"/>
  <c r="F7"/>
  <c r="B18" i="14"/>
  <c r="C18"/>
  <c r="D18"/>
  <c r="E18"/>
  <c r="F18"/>
  <c r="F17"/>
  <c r="F19" s="1"/>
  <c r="F20" s="1"/>
  <c r="F21" s="1"/>
  <c r="F22" s="1"/>
  <c r="E17"/>
  <c r="E19" s="1"/>
  <c r="E20" s="1"/>
  <c r="E21" s="1"/>
  <c r="E22" s="1"/>
  <c r="D17"/>
  <c r="D19" s="1"/>
  <c r="D20" s="1"/>
  <c r="D21" s="1"/>
  <c r="D22" s="1"/>
  <c r="C17"/>
  <c r="C19" s="1"/>
  <c r="C20" s="1"/>
  <c r="C21" s="1"/>
  <c r="C22" s="1"/>
  <c r="B17"/>
  <c r="F11"/>
  <c r="F10"/>
  <c r="F9"/>
  <c r="F8"/>
  <c r="F7"/>
  <c r="C18" i="13"/>
  <c r="D18"/>
  <c r="E18"/>
  <c r="F18"/>
  <c r="B18"/>
  <c r="F17"/>
  <c r="F19" s="1"/>
  <c r="F20" s="1"/>
  <c r="F21" s="1"/>
  <c r="F22" s="1"/>
  <c r="E17"/>
  <c r="E19" s="1"/>
  <c r="E20" s="1"/>
  <c r="E21" s="1"/>
  <c r="E22" s="1"/>
  <c r="D17"/>
  <c r="D19" s="1"/>
  <c r="D20" s="1"/>
  <c r="D21" s="1"/>
  <c r="D22" s="1"/>
  <c r="C17"/>
  <c r="C19" s="1"/>
  <c r="C20" s="1"/>
  <c r="C21" s="1"/>
  <c r="C22" s="1"/>
  <c r="B17"/>
  <c r="F11"/>
  <c r="F10"/>
  <c r="F9"/>
  <c r="F8"/>
  <c r="F7"/>
  <c r="B17" i="4"/>
  <c r="C17" i="2"/>
  <c r="B17"/>
  <c r="F19" i="22" l="1"/>
  <c r="F20" s="1"/>
  <c r="F21" s="1"/>
  <c r="F22" s="1"/>
  <c r="E11" s="1"/>
  <c r="E19"/>
  <c r="E20" s="1"/>
  <c r="E21" s="1"/>
  <c r="E22" s="1"/>
  <c r="E23" s="1"/>
  <c r="D10" s="1"/>
  <c r="B19"/>
  <c r="B21" s="1"/>
  <c r="B22" s="1"/>
  <c r="B23" s="1"/>
  <c r="D7" s="1"/>
  <c r="E7"/>
  <c r="D23"/>
  <c r="D9" s="1"/>
  <c r="E9"/>
  <c r="F23"/>
  <c r="D11" s="1"/>
  <c r="C23"/>
  <c r="D8" s="1"/>
  <c r="E8"/>
  <c r="E10"/>
  <c r="B19" i="21"/>
  <c r="B20" s="1"/>
  <c r="B21" s="1"/>
  <c r="B22" s="1"/>
  <c r="B23" s="1"/>
  <c r="D7" s="1"/>
  <c r="E7"/>
  <c r="D23"/>
  <c r="D9" s="1"/>
  <c r="E9"/>
  <c r="F23"/>
  <c r="D11" s="1"/>
  <c r="E11"/>
  <c r="C23"/>
  <c r="D8" s="1"/>
  <c r="E8"/>
  <c r="E23"/>
  <c r="D10" s="1"/>
  <c r="E10"/>
  <c r="B19" i="20"/>
  <c r="B21" s="1"/>
  <c r="B22" s="1"/>
  <c r="B23" s="1"/>
  <c r="D7" s="1"/>
  <c r="D23"/>
  <c r="D9" s="1"/>
  <c r="E9"/>
  <c r="F23"/>
  <c r="D11" s="1"/>
  <c r="E11"/>
  <c r="C23"/>
  <c r="D8" s="1"/>
  <c r="E8"/>
  <c r="E23"/>
  <c r="D10" s="1"/>
  <c r="E10"/>
  <c r="B21" i="19"/>
  <c r="B22" s="1"/>
  <c r="B19"/>
  <c r="D21"/>
  <c r="D22" s="1"/>
  <c r="D19"/>
  <c r="F21"/>
  <c r="F22" s="1"/>
  <c r="F19"/>
  <c r="C19"/>
  <c r="C21"/>
  <c r="C22" s="1"/>
  <c r="E19"/>
  <c r="E21"/>
  <c r="E22" s="1"/>
  <c r="D19" i="18"/>
  <c r="D20" s="1"/>
  <c r="D21" s="1"/>
  <c r="D22" s="1"/>
  <c r="F19"/>
  <c r="F20" s="1"/>
  <c r="F21" s="1"/>
  <c r="F22" s="1"/>
  <c r="F23" s="1"/>
  <c r="D11" s="1"/>
  <c r="B19"/>
  <c r="B20" s="1"/>
  <c r="B21" s="1"/>
  <c r="B22" s="1"/>
  <c r="B23" s="1"/>
  <c r="D7" s="1"/>
  <c r="E7"/>
  <c r="D23"/>
  <c r="D9" s="1"/>
  <c r="E9"/>
  <c r="E11"/>
  <c r="C23"/>
  <c r="D8" s="1"/>
  <c r="E8"/>
  <c r="E23"/>
  <c r="D10" s="1"/>
  <c r="E10"/>
  <c r="B19" i="17"/>
  <c r="B20" s="1"/>
  <c r="B21" s="1"/>
  <c r="B22" s="1"/>
  <c r="B23" s="1"/>
  <c r="D7" s="1"/>
  <c r="D23"/>
  <c r="D9" s="1"/>
  <c r="E9"/>
  <c r="F23"/>
  <c r="D11" s="1"/>
  <c r="E11"/>
  <c r="C23"/>
  <c r="D8" s="1"/>
  <c r="E8"/>
  <c r="E23"/>
  <c r="D10" s="1"/>
  <c r="E10"/>
  <c r="B19" i="16"/>
  <c r="B20" s="1"/>
  <c r="B21" s="1"/>
  <c r="B22" s="1"/>
  <c r="B23" s="1"/>
  <c r="D7" s="1"/>
  <c r="E7"/>
  <c r="D23"/>
  <c r="D9" s="1"/>
  <c r="E9"/>
  <c r="F23"/>
  <c r="D11" s="1"/>
  <c r="E11"/>
  <c r="C23"/>
  <c r="D8" s="1"/>
  <c r="E8"/>
  <c r="E23"/>
  <c r="D10" s="1"/>
  <c r="E10"/>
  <c r="B19" i="15"/>
  <c r="B20" s="1"/>
  <c r="B21" s="1"/>
  <c r="B22" s="1"/>
  <c r="B23" s="1"/>
  <c r="D7" s="1"/>
  <c r="E7"/>
  <c r="D23"/>
  <c r="D9" s="1"/>
  <c r="E9"/>
  <c r="F23"/>
  <c r="D11" s="1"/>
  <c r="E11"/>
  <c r="C23"/>
  <c r="D8" s="1"/>
  <c r="E8"/>
  <c r="E23"/>
  <c r="D10" s="1"/>
  <c r="E10"/>
  <c r="B19" i="14"/>
  <c r="B20" s="1"/>
  <c r="B21" s="1"/>
  <c r="B22" s="1"/>
  <c r="B23" s="1"/>
  <c r="D7" s="1"/>
  <c r="E7"/>
  <c r="D23"/>
  <c r="D9" s="1"/>
  <c r="E9"/>
  <c r="F23"/>
  <c r="D11" s="1"/>
  <c r="E11"/>
  <c r="C23"/>
  <c r="D8" s="1"/>
  <c r="E8"/>
  <c r="E23"/>
  <c r="D10" s="1"/>
  <c r="E10"/>
  <c r="B19" i="13"/>
  <c r="B20" s="1"/>
  <c r="B21" s="1"/>
  <c r="B22" s="1"/>
  <c r="E7" s="1"/>
  <c r="D23"/>
  <c r="D9" s="1"/>
  <c r="E9"/>
  <c r="F23"/>
  <c r="D11" s="1"/>
  <c r="E11"/>
  <c r="C23"/>
  <c r="D8" s="1"/>
  <c r="E8"/>
  <c r="E23"/>
  <c r="D10" s="1"/>
  <c r="E10"/>
  <c r="F17" i="12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11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10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9"/>
  <c r="F18" s="1"/>
  <c r="E17"/>
  <c r="E18" s="1"/>
  <c r="D17"/>
  <c r="D18" s="1"/>
  <c r="C17"/>
  <c r="C18" s="1"/>
  <c r="B17"/>
  <c r="F11"/>
  <c r="F10"/>
  <c r="F9"/>
  <c r="F8"/>
  <c r="F7"/>
  <c r="F17" i="8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7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6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5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3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7"/>
  <c r="C18" s="1"/>
  <c r="C19" s="1"/>
  <c r="C20" s="1"/>
  <c r="C21" s="1"/>
  <c r="C22" s="1"/>
  <c r="B17"/>
  <c r="B18" s="1"/>
  <c r="B19" s="1"/>
  <c r="B20" s="1"/>
  <c r="B21" s="1"/>
  <c r="B22" s="1"/>
  <c r="F11"/>
  <c r="F10"/>
  <c r="F9"/>
  <c r="F8"/>
  <c r="F7"/>
  <c r="F17" i="2"/>
  <c r="F18" s="1"/>
  <c r="F19" s="1"/>
  <c r="F20" s="1"/>
  <c r="F21" s="1"/>
  <c r="F22" s="1"/>
  <c r="E17"/>
  <c r="E18" s="1"/>
  <c r="E19" s="1"/>
  <c r="E20" s="1"/>
  <c r="E21" s="1"/>
  <c r="E22" s="1"/>
  <c r="D17"/>
  <c r="D18" s="1"/>
  <c r="D19" s="1"/>
  <c r="D20" s="1"/>
  <c r="D21" s="1"/>
  <c r="D22" s="1"/>
  <c r="C18"/>
  <c r="C19" s="1"/>
  <c r="C20" s="1"/>
  <c r="C21" s="1"/>
  <c r="C22" s="1"/>
  <c r="B18"/>
  <c r="B19" s="1"/>
  <c r="B20" s="1"/>
  <c r="B21" s="1"/>
  <c r="B22" s="1"/>
  <c r="F11"/>
  <c r="F10"/>
  <c r="F9"/>
  <c r="F8"/>
  <c r="F7"/>
  <c r="F11" i="4"/>
  <c r="F10"/>
  <c r="F9"/>
  <c r="F8"/>
  <c r="F7"/>
  <c r="C18"/>
  <c r="B18"/>
  <c r="F17"/>
  <c r="F18" s="1"/>
  <c r="E17"/>
  <c r="E18" s="1"/>
  <c r="D17"/>
  <c r="D18" s="1"/>
  <c r="C17"/>
  <c r="K19" i="1"/>
  <c r="K20" s="1"/>
  <c r="K22" s="1"/>
  <c r="K23" s="1"/>
  <c r="K24" s="1"/>
  <c r="K25" s="1"/>
  <c r="B31"/>
  <c r="B37" s="1"/>
  <c r="B43" s="1"/>
  <c r="B49" s="1"/>
  <c r="B55" s="1"/>
  <c r="C31"/>
  <c r="C37" s="1"/>
  <c r="C43" s="1"/>
  <c r="C49" s="1"/>
  <c r="C55" s="1"/>
  <c r="D31"/>
  <c r="D37" s="1"/>
  <c r="D43" s="1"/>
  <c r="D49" s="1"/>
  <c r="D55" s="1"/>
  <c r="E31"/>
  <c r="E37" s="1"/>
  <c r="E43" s="1"/>
  <c r="E49" s="1"/>
  <c r="E55" s="1"/>
  <c r="F31"/>
  <c r="F37" s="1"/>
  <c r="F43" s="1"/>
  <c r="F49" s="1"/>
  <c r="F55" s="1"/>
  <c r="G31"/>
  <c r="G37" s="1"/>
  <c r="G43" s="1"/>
  <c r="G49" s="1"/>
  <c r="G55" s="1"/>
  <c r="H31"/>
  <c r="H37" s="1"/>
  <c r="H43" s="1"/>
  <c r="H49" s="1"/>
  <c r="H55" s="1"/>
  <c r="I31"/>
  <c r="I37" s="1"/>
  <c r="I43" s="1"/>
  <c r="I49" s="1"/>
  <c r="I55" s="1"/>
  <c r="J31"/>
  <c r="J37" s="1"/>
  <c r="J43" s="1"/>
  <c r="J49" s="1"/>
  <c r="J55" s="1"/>
  <c r="K31"/>
  <c r="K37" s="1"/>
  <c r="K43" s="1"/>
  <c r="K49" s="1"/>
  <c r="K55" s="1"/>
  <c r="L31"/>
  <c r="L37" s="1"/>
  <c r="L43" s="1"/>
  <c r="L49" s="1"/>
  <c r="L55" s="1"/>
  <c r="L20"/>
  <c r="L21" s="1"/>
  <c r="L28"/>
  <c r="L46" s="1"/>
  <c r="L52" s="1"/>
  <c r="L29"/>
  <c r="L35" s="1"/>
  <c r="L41" s="1"/>
  <c r="L47" s="1"/>
  <c r="L53" s="1"/>
  <c r="L30"/>
  <c r="L36" s="1"/>
  <c r="L42" s="1"/>
  <c r="L48" s="1"/>
  <c r="L54" s="1"/>
  <c r="L27"/>
  <c r="L45" s="1"/>
  <c r="L51" s="1"/>
  <c r="L19"/>
  <c r="B28"/>
  <c r="B34" s="1"/>
  <c r="B40" s="1"/>
  <c r="B46" s="1"/>
  <c r="B52" s="1"/>
  <c r="C28"/>
  <c r="C34" s="1"/>
  <c r="C40" s="1"/>
  <c r="C46" s="1"/>
  <c r="C52" s="1"/>
  <c r="D28"/>
  <c r="D34" s="1"/>
  <c r="D40" s="1"/>
  <c r="D46" s="1"/>
  <c r="D52" s="1"/>
  <c r="E28"/>
  <c r="E34" s="1"/>
  <c r="E40" s="1"/>
  <c r="E46" s="1"/>
  <c r="E52" s="1"/>
  <c r="F28"/>
  <c r="F34" s="1"/>
  <c r="F40" s="1"/>
  <c r="F46" s="1"/>
  <c r="F52" s="1"/>
  <c r="G28"/>
  <c r="G34" s="1"/>
  <c r="G40" s="1"/>
  <c r="G46" s="1"/>
  <c r="G52" s="1"/>
  <c r="H28"/>
  <c r="H34" s="1"/>
  <c r="H40" s="1"/>
  <c r="H46" s="1"/>
  <c r="H52" s="1"/>
  <c r="I28"/>
  <c r="I34" s="1"/>
  <c r="I40" s="1"/>
  <c r="I46" s="1"/>
  <c r="I52" s="1"/>
  <c r="J28"/>
  <c r="J34" s="1"/>
  <c r="J40" s="1"/>
  <c r="J46" s="1"/>
  <c r="J52" s="1"/>
  <c r="B29"/>
  <c r="B35" s="1"/>
  <c r="B41" s="1"/>
  <c r="B47" s="1"/>
  <c r="B53" s="1"/>
  <c r="C29"/>
  <c r="C35" s="1"/>
  <c r="C41" s="1"/>
  <c r="C47" s="1"/>
  <c r="C53" s="1"/>
  <c r="D29"/>
  <c r="D35" s="1"/>
  <c r="D41" s="1"/>
  <c r="D47" s="1"/>
  <c r="D53" s="1"/>
  <c r="E29"/>
  <c r="E35" s="1"/>
  <c r="E41" s="1"/>
  <c r="E47" s="1"/>
  <c r="E53" s="1"/>
  <c r="F29"/>
  <c r="F35" s="1"/>
  <c r="F41" s="1"/>
  <c r="F47" s="1"/>
  <c r="F53" s="1"/>
  <c r="G29"/>
  <c r="G35" s="1"/>
  <c r="G41" s="1"/>
  <c r="G47" s="1"/>
  <c r="G53" s="1"/>
  <c r="H29"/>
  <c r="H35" s="1"/>
  <c r="H41" s="1"/>
  <c r="H47" s="1"/>
  <c r="H53" s="1"/>
  <c r="I29"/>
  <c r="I35" s="1"/>
  <c r="I41" s="1"/>
  <c r="I47" s="1"/>
  <c r="I53" s="1"/>
  <c r="J29"/>
  <c r="J35" s="1"/>
  <c r="J41" s="1"/>
  <c r="J47" s="1"/>
  <c r="J53" s="1"/>
  <c r="B30"/>
  <c r="B36" s="1"/>
  <c r="B42" s="1"/>
  <c r="B48" s="1"/>
  <c r="B54" s="1"/>
  <c r="C30"/>
  <c r="C36" s="1"/>
  <c r="C42" s="1"/>
  <c r="C48" s="1"/>
  <c r="C54" s="1"/>
  <c r="D30"/>
  <c r="D36" s="1"/>
  <c r="D42" s="1"/>
  <c r="D48" s="1"/>
  <c r="D54" s="1"/>
  <c r="E30"/>
  <c r="E36" s="1"/>
  <c r="E42" s="1"/>
  <c r="E48" s="1"/>
  <c r="E54" s="1"/>
  <c r="F30"/>
  <c r="F36" s="1"/>
  <c r="F42" s="1"/>
  <c r="F48" s="1"/>
  <c r="F54" s="1"/>
  <c r="G30"/>
  <c r="G36" s="1"/>
  <c r="G42" s="1"/>
  <c r="G48" s="1"/>
  <c r="G54" s="1"/>
  <c r="H30"/>
  <c r="H36" s="1"/>
  <c r="H42" s="1"/>
  <c r="H48" s="1"/>
  <c r="H54" s="1"/>
  <c r="I30"/>
  <c r="I36" s="1"/>
  <c r="I42" s="1"/>
  <c r="I48" s="1"/>
  <c r="I54" s="1"/>
  <c r="J30"/>
  <c r="J36" s="1"/>
  <c r="J42" s="1"/>
  <c r="J48" s="1"/>
  <c r="J54" s="1"/>
  <c r="B27"/>
  <c r="B33" s="1"/>
  <c r="B39" s="1"/>
  <c r="B45" s="1"/>
  <c r="B51" s="1"/>
  <c r="C27"/>
  <c r="C33" s="1"/>
  <c r="C39" s="1"/>
  <c r="C45" s="1"/>
  <c r="C51" s="1"/>
  <c r="D27"/>
  <c r="D33" s="1"/>
  <c r="D39" s="1"/>
  <c r="D45" s="1"/>
  <c r="D51" s="1"/>
  <c r="E27"/>
  <c r="E33" s="1"/>
  <c r="E39" s="1"/>
  <c r="E45" s="1"/>
  <c r="E51" s="1"/>
  <c r="F27"/>
  <c r="F33" s="1"/>
  <c r="F39" s="1"/>
  <c r="F45" s="1"/>
  <c r="F51" s="1"/>
  <c r="G27"/>
  <c r="G33" s="1"/>
  <c r="G39" s="1"/>
  <c r="G45" s="1"/>
  <c r="G51" s="1"/>
  <c r="H27"/>
  <c r="H33" s="1"/>
  <c r="H39" s="1"/>
  <c r="H45" s="1"/>
  <c r="H51" s="1"/>
  <c r="I27"/>
  <c r="I33" s="1"/>
  <c r="I39" s="1"/>
  <c r="I45" s="1"/>
  <c r="I51" s="1"/>
  <c r="J27"/>
  <c r="J33" s="1"/>
  <c r="J39" s="1"/>
  <c r="J45" s="1"/>
  <c r="J51" s="1"/>
  <c r="K28"/>
  <c r="K34" s="1"/>
  <c r="K40" s="1"/>
  <c r="K46" s="1"/>
  <c r="K52" s="1"/>
  <c r="K29"/>
  <c r="K35" s="1"/>
  <c r="K41" s="1"/>
  <c r="K47" s="1"/>
  <c r="K53" s="1"/>
  <c r="K30"/>
  <c r="K36" s="1"/>
  <c r="K42" s="1"/>
  <c r="K48" s="1"/>
  <c r="K54" s="1"/>
  <c r="K27"/>
  <c r="K33" s="1"/>
  <c r="K39" s="1"/>
  <c r="K45" s="1"/>
  <c r="K51" s="1"/>
  <c r="B19"/>
  <c r="B20" s="1"/>
  <c r="C19"/>
  <c r="C20" s="1"/>
  <c r="D19"/>
  <c r="D20" s="1"/>
  <c r="E19"/>
  <c r="F19"/>
  <c r="G19"/>
  <c r="H19"/>
  <c r="H20" s="1"/>
  <c r="I19"/>
  <c r="J19"/>
  <c r="E7" i="20" l="1"/>
  <c r="F23" i="19"/>
  <c r="D11" s="1"/>
  <c r="E11"/>
  <c r="D23"/>
  <c r="D9" s="1"/>
  <c r="E9"/>
  <c r="B23"/>
  <c r="D7" s="1"/>
  <c r="E7"/>
  <c r="E23"/>
  <c r="D10" s="1"/>
  <c r="E10"/>
  <c r="C23"/>
  <c r="D8" s="1"/>
  <c r="E8"/>
  <c r="E7" i="17"/>
  <c r="B23" i="13"/>
  <c r="D7" s="1"/>
  <c r="C19" i="9"/>
  <c r="C21" s="1"/>
  <c r="C22" s="1"/>
  <c r="C20"/>
  <c r="E19"/>
  <c r="E21" s="1"/>
  <c r="E22" s="1"/>
  <c r="E20"/>
  <c r="B19"/>
  <c r="B18"/>
  <c r="B20" s="1"/>
  <c r="D19"/>
  <c r="D21" s="1"/>
  <c r="D22" s="1"/>
  <c r="E9" s="1"/>
  <c r="D20"/>
  <c r="F19"/>
  <c r="F21" s="1"/>
  <c r="F22" s="1"/>
  <c r="E11" s="1"/>
  <c r="F20"/>
  <c r="C19" i="4"/>
  <c r="C20" s="1"/>
  <c r="C21" s="1"/>
  <c r="C22" s="1"/>
  <c r="B21" i="9"/>
  <c r="B22" s="1"/>
  <c r="D23" i="12"/>
  <c r="D9" s="1"/>
  <c r="E9"/>
  <c r="C23"/>
  <c r="D8" s="1"/>
  <c r="E8"/>
  <c r="E23"/>
  <c r="D10" s="1"/>
  <c r="E10"/>
  <c r="B23"/>
  <c r="D7" s="1"/>
  <c r="E7"/>
  <c r="F23"/>
  <c r="D11" s="1"/>
  <c r="E11"/>
  <c r="D23" i="11"/>
  <c r="D9" s="1"/>
  <c r="E9"/>
  <c r="C23"/>
  <c r="D8" s="1"/>
  <c r="E8"/>
  <c r="E23"/>
  <c r="D10" s="1"/>
  <c r="E10"/>
  <c r="B23"/>
  <c r="D7" s="1"/>
  <c r="E7"/>
  <c r="F23"/>
  <c r="D11" s="1"/>
  <c r="E11"/>
  <c r="D23" i="10"/>
  <c r="D9" s="1"/>
  <c r="E9"/>
  <c r="C23"/>
  <c r="D8" s="1"/>
  <c r="E8"/>
  <c r="E23"/>
  <c r="D10" s="1"/>
  <c r="E10"/>
  <c r="B23"/>
  <c r="D7" s="1"/>
  <c r="E7"/>
  <c r="F23"/>
  <c r="D11" s="1"/>
  <c r="E11"/>
  <c r="C23" i="9"/>
  <c r="D8" s="1"/>
  <c r="E8"/>
  <c r="E23"/>
  <c r="D10" s="1"/>
  <c r="E10"/>
  <c r="F23"/>
  <c r="D11" s="1"/>
  <c r="D23"/>
  <c r="D9" s="1"/>
  <c r="D23" i="8"/>
  <c r="D9" s="1"/>
  <c r="E9"/>
  <c r="C23"/>
  <c r="D8" s="1"/>
  <c r="E8"/>
  <c r="E23"/>
  <c r="D10" s="1"/>
  <c r="E10"/>
  <c r="B23"/>
  <c r="D7" s="1"/>
  <c r="E7"/>
  <c r="F23"/>
  <c r="D11" s="1"/>
  <c r="E11"/>
  <c r="D23" i="7"/>
  <c r="D9" s="1"/>
  <c r="E9"/>
  <c r="C23"/>
  <c r="D8" s="1"/>
  <c r="E8"/>
  <c r="E23"/>
  <c r="D10" s="1"/>
  <c r="E10"/>
  <c r="B23"/>
  <c r="D7" s="1"/>
  <c r="E7"/>
  <c r="F23"/>
  <c r="D11" s="1"/>
  <c r="E11"/>
  <c r="D23" i="6"/>
  <c r="D9" s="1"/>
  <c r="E9"/>
  <c r="C23"/>
  <c r="D8" s="1"/>
  <c r="E8"/>
  <c r="E23"/>
  <c r="D10" s="1"/>
  <c r="E10"/>
  <c r="B23"/>
  <c r="D7" s="1"/>
  <c r="E7"/>
  <c r="F23"/>
  <c r="D11" s="1"/>
  <c r="E11"/>
  <c r="D23" i="5"/>
  <c r="D9" s="1"/>
  <c r="E9"/>
  <c r="C23"/>
  <c r="D8" s="1"/>
  <c r="E8"/>
  <c r="E23"/>
  <c r="D10" s="1"/>
  <c r="E10"/>
  <c r="B23"/>
  <c r="D7" s="1"/>
  <c r="E7"/>
  <c r="F23"/>
  <c r="D11" s="1"/>
  <c r="E11"/>
  <c r="D23" i="3"/>
  <c r="D9" s="1"/>
  <c r="E9"/>
  <c r="C23"/>
  <c r="D8" s="1"/>
  <c r="E8"/>
  <c r="E23"/>
  <c r="D10" s="1"/>
  <c r="E10"/>
  <c r="B23"/>
  <c r="D7" s="1"/>
  <c r="E7"/>
  <c r="F23"/>
  <c r="D11" s="1"/>
  <c r="E11"/>
  <c r="C23" i="2"/>
  <c r="D8" s="1"/>
  <c r="E8"/>
  <c r="B23"/>
  <c r="D7" s="1"/>
  <c r="E7"/>
  <c r="D23"/>
  <c r="D9" s="1"/>
  <c r="E9"/>
  <c r="F23"/>
  <c r="D11" s="1"/>
  <c r="E11"/>
  <c r="E23"/>
  <c r="D10" s="1"/>
  <c r="E10"/>
  <c r="F19" i="4"/>
  <c r="F20" s="1"/>
  <c r="F21" s="1"/>
  <c r="F22" s="1"/>
  <c r="E19"/>
  <c r="E20" s="1"/>
  <c r="E21" s="1"/>
  <c r="E22" s="1"/>
  <c r="D19"/>
  <c r="D20" s="1"/>
  <c r="D21" s="1"/>
  <c r="D22" s="1"/>
  <c r="B19"/>
  <c r="B20" s="1"/>
  <c r="B21" s="1"/>
  <c r="B22" s="1"/>
  <c r="L34" i="1"/>
  <c r="L33"/>
  <c r="J20"/>
  <c r="J21" s="1"/>
  <c r="F20"/>
  <c r="F22" s="1"/>
  <c r="F23" s="1"/>
  <c r="F24" s="1"/>
  <c r="F25" s="1"/>
  <c r="I20"/>
  <c r="I21" s="1"/>
  <c r="G20"/>
  <c r="G22" s="1"/>
  <c r="G23" s="1"/>
  <c r="G24" s="1"/>
  <c r="G25" s="1"/>
  <c r="E20"/>
  <c r="E22" s="1"/>
  <c r="E23" s="1"/>
  <c r="E24" s="1"/>
  <c r="E25" s="1"/>
  <c r="C22"/>
  <c r="C23" s="1"/>
  <c r="C24" s="1"/>
  <c r="C25" s="1"/>
  <c r="H21"/>
  <c r="H22"/>
  <c r="H23" s="1"/>
  <c r="H24" s="1"/>
  <c r="H25" s="1"/>
  <c r="D21"/>
  <c r="D22"/>
  <c r="D23" s="1"/>
  <c r="D24" s="1"/>
  <c r="D25" s="1"/>
  <c r="B22"/>
  <c r="B23" s="1"/>
  <c r="B24" s="1"/>
  <c r="B25" s="1"/>
  <c r="B21"/>
  <c r="K21"/>
  <c r="C21"/>
  <c r="L22"/>
  <c r="E9" i="4" l="1"/>
  <c r="D23"/>
  <c r="D9" s="1"/>
  <c r="C23"/>
  <c r="D8" s="1"/>
  <c r="E8"/>
  <c r="E11"/>
  <c r="F23"/>
  <c r="D11" s="1"/>
  <c r="E7"/>
  <c r="B23"/>
  <c r="D7" s="1"/>
  <c r="E23"/>
  <c r="D10" s="1"/>
  <c r="E10"/>
  <c r="B23" i="9"/>
  <c r="D7" s="1"/>
  <c r="E7"/>
  <c r="F21" i="1"/>
  <c r="G21"/>
  <c r="I22"/>
  <c r="I23" s="1"/>
  <c r="I24" s="1"/>
  <c r="I25" s="1"/>
  <c r="J22"/>
  <c r="J23" s="1"/>
  <c r="J24" s="1"/>
  <c r="J25" s="1"/>
  <c r="E21"/>
  <c r="L23"/>
  <c r="L24" s="1"/>
  <c r="L25" s="1"/>
</calcChain>
</file>

<file path=xl/sharedStrings.xml><?xml version="1.0" encoding="utf-8"?>
<sst xmlns="http://schemas.openxmlformats.org/spreadsheetml/2006/main" count="727" uniqueCount="48">
  <si>
    <t>Исходные данные</t>
  </si>
  <si>
    <t>Варианты</t>
  </si>
  <si>
    <t>Напор, м</t>
  </si>
  <si>
    <t>Длина, м</t>
  </si>
  <si>
    <t>Разность геодезических отметок</t>
  </si>
  <si>
    <t>Абсолютная эквивалентная шероховатость</t>
  </si>
  <si>
    <t>Пример</t>
  </si>
  <si>
    <t>Тип движения</t>
  </si>
  <si>
    <t>потеря напора</t>
  </si>
  <si>
    <t>Полный напор</t>
  </si>
  <si>
    <t>Диаметр, м</t>
  </si>
  <si>
    <t>λ</t>
  </si>
  <si>
    <t>Линейную скорость</t>
  </si>
  <si>
    <r>
      <t>Объемные расходы,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  <r>
      <rPr>
        <b/>
        <sz val="11"/>
        <color theme="1"/>
        <rFont val="Calibri"/>
        <family val="2"/>
        <charset val="204"/>
        <scheme val="minor"/>
      </rPr>
      <t>/с</t>
    </r>
  </si>
  <si>
    <t>Линейная суорость</t>
  </si>
  <si>
    <t>Потеря напора</t>
  </si>
  <si>
    <r>
      <t>Плотность нефти, кг/м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</si>
  <si>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</si>
  <si>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2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</si>
  <si>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3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</si>
  <si>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4</t>
    </r>
  </si>
  <si>
    <r>
      <t>Q</t>
    </r>
    <r>
      <rPr>
        <vertAlign val="subscript"/>
        <sz val="11"/>
        <color theme="1"/>
        <rFont val="Calibri"/>
        <family val="2"/>
        <charset val="204"/>
        <scheme val="minor"/>
      </rPr>
      <t>5</t>
    </r>
  </si>
  <si>
    <r>
      <t>Просчитываем для Q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</si>
  <si>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>Ответ,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/с</t>
    </r>
  </si>
  <si>
    <r>
      <t>Кинематическая вязкость нефти*10</t>
    </r>
    <r>
      <rPr>
        <vertAlign val="superscript"/>
        <sz val="11"/>
        <color theme="1"/>
        <rFont val="Calibri"/>
        <family val="2"/>
        <charset val="204"/>
        <scheme val="minor"/>
      </rPr>
      <t>-4</t>
    </r>
    <r>
      <rPr>
        <sz val="11"/>
        <color theme="1"/>
        <rFont val="Calibri"/>
        <family val="2"/>
        <charset val="204"/>
        <scheme val="minor"/>
      </rPr>
      <t>,</t>
    </r>
  </si>
  <si>
    <t>число Re</t>
  </si>
  <si>
    <t>полная потеря напора</t>
  </si>
  <si>
    <t>Динамическая вязкость нефти, Па</t>
  </si>
  <si>
    <t>Расчетные величины</t>
  </si>
  <si>
    <t>Разность геодезических отметок, м</t>
  </si>
  <si>
    <t>0 вар</t>
  </si>
  <si>
    <t>Данные для построения диаграмм</t>
  </si>
  <si>
    <t>Полный  потребный напор, м</t>
  </si>
  <si>
    <t>Полная потеря напора, м</t>
  </si>
  <si>
    <t>Потеря напора, м</t>
  </si>
  <si>
    <t>Линейная скорость, м/с</t>
  </si>
  <si>
    <t>В ячейках, где определяется тип движения, следует вставить  подобную формулу =ЕСЛИ(B18&gt;2320;"Турбулентный";"Ламинарный")</t>
  </si>
  <si>
    <t>10 вар</t>
  </si>
  <si>
    <t>9 вар</t>
  </si>
  <si>
    <t>8 вар</t>
  </si>
  <si>
    <t>7 вар</t>
  </si>
  <si>
    <t>6 вар</t>
  </si>
  <si>
    <t>5 вар</t>
  </si>
  <si>
    <t>4 вар</t>
  </si>
  <si>
    <t>3 вар</t>
  </si>
  <si>
    <t>2 вар</t>
  </si>
  <si>
    <t>1 вар</t>
  </si>
  <si>
    <t>Кинематическая вязкость нефти, Па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</si>
</sst>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2" fontId="0" fillId="0" borderId="3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164" fontId="0" fillId="0" borderId="6" xfId="0" applyNumberFormat="1" applyBorder="1" applyAlignment="1">
      <alignment horizontal="center" vertical="center" wrapText="1" shrinkToFit="1"/>
    </xf>
    <xf numFmtId="164" fontId="0" fillId="0" borderId="5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164" fontId="0" fillId="0" borderId="1" xfId="0" applyNumberFormat="1" applyBorder="1"/>
    <xf numFmtId="0" fontId="1" fillId="0" borderId="0" xfId="0" applyFont="1"/>
    <xf numFmtId="16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/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 shrinkToFit="1"/>
    </xf>
    <xf numFmtId="0" fontId="1" fillId="0" borderId="0" xfId="0" applyFont="1" applyBorder="1"/>
    <xf numFmtId="0" fontId="0" fillId="0" borderId="0" xfId="0" applyBorder="1"/>
    <xf numFmtId="164" fontId="0" fillId="0" borderId="0" xfId="0" applyNumberFormat="1" applyBorder="1"/>
    <xf numFmtId="0" fontId="0" fillId="0" borderId="15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14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164" fontId="0" fillId="2" borderId="15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 shrinkToFit="1"/>
    </xf>
    <xf numFmtId="164" fontId="0" fillId="2" borderId="12" xfId="0" applyNumberFormat="1" applyFill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Border="1" applyAlignment="1">
      <alignment vertical="center" wrapText="1" shrinkToFi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 shrinkToFit="1"/>
    </xf>
    <xf numFmtId="0" fontId="0" fillId="3" borderId="17" xfId="0" applyFill="1" applyBorder="1" applyAlignment="1">
      <alignment horizontal="center" vertical="center" wrapText="1" shrinkToFit="1"/>
    </xf>
    <xf numFmtId="0" fontId="0" fillId="3" borderId="15" xfId="0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 shrinkToFit="1"/>
    </xf>
    <xf numFmtId="0" fontId="0" fillId="3" borderId="15" xfId="0" applyFill="1" applyBorder="1" applyAlignment="1">
      <alignment horizontal="center" vertical="center" wrapText="1" shrinkToFit="1"/>
    </xf>
    <xf numFmtId="0" fontId="0" fillId="3" borderId="18" xfId="0" applyFill="1" applyBorder="1" applyAlignment="1">
      <alignment horizontal="center" vertical="center" wrapText="1" shrinkToFit="1"/>
    </xf>
    <xf numFmtId="0" fontId="0" fillId="3" borderId="13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" fillId="3" borderId="16" xfId="0" applyFont="1" applyFill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horizontal="center" vertical="center" wrapText="1" shrinkToFi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  <color rgb="FF33CCFF"/>
      <color rgb="FFE4EBF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cat>
            <c:numRef>
              <c:f>Лист1!$L$12:$L$16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cat>
          <c:val>
            <c:numRef>
              <c:f>Лист1!$L$51:$L$55</c:f>
              <c:numCache>
                <c:formatCode>0.000</c:formatCode>
                <c:ptCount val="5"/>
                <c:pt idx="0">
                  <c:v>33.126464367052868</c:v>
                </c:pt>
                <c:pt idx="1">
                  <c:v>39.379393101158612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val>
        </c:ser>
        <c:marker val="1"/>
        <c:axId val="93633152"/>
        <c:axId val="93454720"/>
      </c:lineChart>
      <c:catAx>
        <c:axId val="93633152"/>
        <c:scaling>
          <c:orientation val="minMax"/>
        </c:scaling>
        <c:axPos val="b"/>
        <c:numFmt formatCode="General" sourceLinked="1"/>
        <c:tickLblPos val="nextTo"/>
        <c:crossAx val="93454720"/>
        <c:crosses val="autoZero"/>
        <c:auto val="1"/>
        <c:lblAlgn val="ctr"/>
        <c:lblOffset val="100"/>
      </c:catAx>
      <c:valAx>
        <c:axId val="93454720"/>
        <c:scaling>
          <c:orientation val="minMax"/>
        </c:scaling>
        <c:axPos val="l"/>
        <c:majorGridlines/>
        <c:numFmt formatCode="0.000" sourceLinked="1"/>
        <c:tickLblPos val="nextTo"/>
        <c:crossAx val="93633152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096192"/>
        <c:axId val="95155712"/>
      </c:scatterChart>
      <c:valAx>
        <c:axId val="9509619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155712"/>
        <c:crosses val="autoZero"/>
        <c:crossBetween val="midCat"/>
      </c:valAx>
      <c:valAx>
        <c:axId val="95155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509619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265920"/>
        <c:axId val="95267840"/>
      </c:scatterChart>
      <c:valAx>
        <c:axId val="952659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267840"/>
        <c:crosses val="autoZero"/>
        <c:crossBetween val="midCat"/>
      </c:valAx>
      <c:valAx>
        <c:axId val="952678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526592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312896"/>
        <c:axId val="95319168"/>
      </c:scatterChart>
      <c:valAx>
        <c:axId val="9531289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319168"/>
        <c:crosses val="autoZero"/>
        <c:crossBetween val="midCat"/>
      </c:valAx>
      <c:valAx>
        <c:axId val="953191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531289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433472"/>
        <c:axId val="95435392"/>
      </c:scatterChart>
      <c:valAx>
        <c:axId val="9543347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435392"/>
        <c:crosses val="autoZero"/>
        <c:crossBetween val="midCat"/>
      </c:valAx>
      <c:valAx>
        <c:axId val="954353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543347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496832"/>
        <c:axId val="95499008"/>
      </c:scatterChart>
      <c:valAx>
        <c:axId val="9549683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499008"/>
        <c:crosses val="autoZero"/>
        <c:crossBetween val="midCat"/>
      </c:valAx>
      <c:valAx>
        <c:axId val="954990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549683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548544"/>
        <c:axId val="95550464"/>
      </c:scatterChart>
      <c:valAx>
        <c:axId val="9554854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550464"/>
        <c:crosses val="autoZero"/>
        <c:crossBetween val="midCat"/>
      </c:valAx>
      <c:valAx>
        <c:axId val="955504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554854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386624"/>
        <c:axId val="95401088"/>
      </c:scatterChart>
      <c:valAx>
        <c:axId val="953866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401088"/>
        <c:crosses val="autoZero"/>
        <c:crossBetween val="midCat"/>
      </c:valAx>
      <c:valAx>
        <c:axId val="954010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538662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634176"/>
        <c:axId val="95636096"/>
      </c:scatterChart>
      <c:valAx>
        <c:axId val="9563417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636096"/>
        <c:crosses val="autoZero"/>
        <c:crossBetween val="midCat"/>
      </c:valAx>
      <c:valAx>
        <c:axId val="956360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  <c:layout/>
        </c:title>
        <c:numFmt formatCode="General" sourceLinked="1"/>
        <c:majorTickMark val="none"/>
        <c:tickLblPos val="nextTo"/>
        <c:crossAx val="9563417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558272"/>
        <c:axId val="95585024"/>
      </c:scatterChart>
      <c:valAx>
        <c:axId val="9555827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585024"/>
        <c:crosses val="autoZero"/>
        <c:crossBetween val="midCat"/>
      </c:valAx>
      <c:valAx>
        <c:axId val="95585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555827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826304"/>
        <c:axId val="95828224"/>
      </c:scatterChart>
      <c:valAx>
        <c:axId val="958263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828224"/>
        <c:crosses val="autoZero"/>
        <c:crossBetween val="midCat"/>
      </c:valAx>
      <c:valAx>
        <c:axId val="95828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  <c:layout/>
        </c:title>
        <c:numFmt formatCode="General" sourceLinked="1"/>
        <c:majorTickMark val="none"/>
        <c:tickLblPos val="nextTo"/>
        <c:crossAx val="9582630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4601984"/>
        <c:axId val="94604288"/>
      </c:scatterChart>
      <c:valAx>
        <c:axId val="946019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4604288"/>
        <c:crosses val="autoZero"/>
        <c:crossBetween val="midCat"/>
      </c:valAx>
      <c:valAx>
        <c:axId val="946042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460198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873280"/>
        <c:axId val="95875456"/>
      </c:scatterChart>
      <c:valAx>
        <c:axId val="9587328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875456"/>
        <c:crosses val="autoZero"/>
        <c:crossBetween val="midCat"/>
      </c:valAx>
      <c:valAx>
        <c:axId val="958754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587328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715712"/>
        <c:axId val="95717632"/>
      </c:scatterChart>
      <c:valAx>
        <c:axId val="9571571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717632"/>
        <c:crosses val="autoZero"/>
        <c:crossBetween val="midCat"/>
      </c:valAx>
      <c:valAx>
        <c:axId val="95717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571571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934720"/>
        <c:axId val="95945088"/>
      </c:scatterChart>
      <c:valAx>
        <c:axId val="959347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945088"/>
        <c:crosses val="autoZero"/>
        <c:crossBetween val="midCat"/>
      </c:valAx>
      <c:valAx>
        <c:axId val="959450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593472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951872"/>
        <c:axId val="95978624"/>
      </c:scatterChart>
      <c:valAx>
        <c:axId val="9595187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978624"/>
        <c:crosses val="autoZero"/>
        <c:crossBetween val="midCat"/>
      </c:valAx>
      <c:valAx>
        <c:axId val="95978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595187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6015488"/>
        <c:axId val="96017408"/>
      </c:scatterChart>
      <c:valAx>
        <c:axId val="960154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017408"/>
        <c:crosses val="autoZero"/>
        <c:crossBetween val="midCat"/>
      </c:valAx>
      <c:valAx>
        <c:axId val="960174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6015488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069888"/>
        <c:axId val="96076160"/>
      </c:scatterChart>
      <c:valAx>
        <c:axId val="960698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076160"/>
        <c:crosses val="autoZero"/>
        <c:crossBetween val="midCat"/>
      </c:valAx>
      <c:valAx>
        <c:axId val="960761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069888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6137600"/>
        <c:axId val="96139520"/>
      </c:scatterChart>
      <c:valAx>
        <c:axId val="9613760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139520"/>
        <c:crosses val="autoZero"/>
        <c:crossBetween val="midCat"/>
      </c:valAx>
      <c:valAx>
        <c:axId val="961395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613760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172288"/>
        <c:axId val="96174464"/>
      </c:scatterChart>
      <c:valAx>
        <c:axId val="961722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174464"/>
        <c:crosses val="autoZero"/>
        <c:crossBetween val="midCat"/>
      </c:valAx>
      <c:valAx>
        <c:axId val="961744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172288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6224384"/>
        <c:axId val="96226304"/>
      </c:scatterChart>
      <c:valAx>
        <c:axId val="962243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226304"/>
        <c:crosses val="autoZero"/>
        <c:crossBetween val="midCat"/>
      </c:valAx>
      <c:valAx>
        <c:axId val="962263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622438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254592"/>
        <c:axId val="96346880"/>
      </c:scatterChart>
      <c:valAx>
        <c:axId val="9625459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346880"/>
        <c:crosses val="autoZero"/>
        <c:crossBetween val="midCat"/>
      </c:valAx>
      <c:valAx>
        <c:axId val="963468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25459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4620288"/>
        <c:axId val="94708480"/>
      </c:scatterChart>
      <c:valAx>
        <c:axId val="946202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4708480"/>
        <c:crosses val="autoZero"/>
        <c:crossBetween val="midCat"/>
      </c:valAx>
      <c:valAx>
        <c:axId val="947084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4620288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6289536"/>
        <c:axId val="96291456"/>
      </c:scatterChart>
      <c:valAx>
        <c:axId val="9628953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291456"/>
        <c:crosses val="autoZero"/>
        <c:crossBetween val="midCat"/>
      </c:valAx>
      <c:valAx>
        <c:axId val="962914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628953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278784"/>
        <c:axId val="96330112"/>
      </c:scatterChart>
      <c:valAx>
        <c:axId val="962787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330112"/>
        <c:crosses val="autoZero"/>
        <c:crossBetween val="midCat"/>
      </c:valAx>
      <c:valAx>
        <c:axId val="963301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27878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089024"/>
        <c:axId val="95090944"/>
      </c:scatterChart>
      <c:valAx>
        <c:axId val="950890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090944"/>
        <c:crosses val="autoZero"/>
        <c:crossBetween val="midCat"/>
      </c:valAx>
      <c:valAx>
        <c:axId val="950909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508902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687616"/>
        <c:axId val="96689536"/>
      </c:scatterChart>
      <c:valAx>
        <c:axId val="9668761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689536"/>
        <c:crosses val="autoZero"/>
        <c:crossBetween val="midCat"/>
      </c:valAx>
      <c:valAx>
        <c:axId val="966895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68761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6607616"/>
        <c:axId val="96638464"/>
      </c:scatterChart>
      <c:valAx>
        <c:axId val="9660761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638464"/>
        <c:crosses val="autoZero"/>
        <c:crossBetween val="midCat"/>
      </c:valAx>
      <c:valAx>
        <c:axId val="966384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660761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732288"/>
        <c:axId val="96734208"/>
      </c:scatterChart>
      <c:valAx>
        <c:axId val="9673228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734208"/>
        <c:crosses val="autoZero"/>
        <c:crossBetween val="midCat"/>
      </c:valAx>
      <c:valAx>
        <c:axId val="9673420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732288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6758784"/>
        <c:axId val="96789632"/>
      </c:scatterChart>
      <c:valAx>
        <c:axId val="967587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789632"/>
        <c:crosses val="autoZero"/>
        <c:crossBetween val="midCat"/>
      </c:valAx>
      <c:valAx>
        <c:axId val="96789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675878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948992"/>
        <c:axId val="96950912"/>
      </c:scatterChart>
      <c:valAx>
        <c:axId val="9694899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950912"/>
        <c:crosses val="autoZero"/>
        <c:crossBetween val="midCat"/>
      </c:valAx>
      <c:valAx>
        <c:axId val="96950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948992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6893568"/>
        <c:axId val="96895744"/>
      </c:scatterChart>
      <c:valAx>
        <c:axId val="9689356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895744"/>
        <c:crosses val="autoZero"/>
        <c:crossBetween val="midCat"/>
      </c:valAx>
      <c:valAx>
        <c:axId val="968957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6893568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7083776"/>
        <c:axId val="97085696"/>
      </c:scatterChart>
      <c:valAx>
        <c:axId val="9708377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7085696"/>
        <c:crosses val="autoZero"/>
        <c:crossBetween val="midCat"/>
      </c:valAx>
      <c:valAx>
        <c:axId val="970856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708377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4761728"/>
        <c:axId val="94763648"/>
      </c:scatterChart>
      <c:valAx>
        <c:axId val="9476172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4763648"/>
        <c:crosses val="autoZero"/>
        <c:crossBetween val="midCat"/>
      </c:valAx>
      <c:valAx>
        <c:axId val="947636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4761728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7122560"/>
        <c:axId val="96993664"/>
      </c:scatterChart>
      <c:valAx>
        <c:axId val="9712256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6993664"/>
        <c:crosses val="autoZero"/>
        <c:crossBetween val="midCat"/>
      </c:valAx>
      <c:valAx>
        <c:axId val="969936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712256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7038336"/>
        <c:axId val="97040256"/>
      </c:scatterChart>
      <c:valAx>
        <c:axId val="9703833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7040256"/>
        <c:crosses val="autoZero"/>
        <c:crossBetween val="midCat"/>
      </c:valAx>
      <c:valAx>
        <c:axId val="97040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703833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5803264"/>
        <c:axId val="95809536"/>
      </c:scatterChart>
      <c:valAx>
        <c:axId val="9580326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5809536"/>
        <c:crosses val="autoZero"/>
        <c:crossBetween val="midCat"/>
      </c:valAx>
      <c:valAx>
        <c:axId val="958095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</c:title>
        <c:numFmt formatCode="0.00" sourceLinked="1"/>
        <c:majorTickMark val="none"/>
        <c:tickLblPos val="nextTo"/>
        <c:crossAx val="9580326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6500736"/>
        <c:axId val="96511104"/>
      </c:scatterChart>
      <c:valAx>
        <c:axId val="9650073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6511104"/>
        <c:crosses val="autoZero"/>
        <c:crossBetween val="midCat"/>
      </c:valAx>
      <c:valAx>
        <c:axId val="9651110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6500736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4640384"/>
        <c:axId val="94663040"/>
      </c:scatterChart>
      <c:valAx>
        <c:axId val="9464038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4663040"/>
        <c:crosses val="autoZero"/>
        <c:crossBetween val="midCat"/>
      </c:valAx>
      <c:valAx>
        <c:axId val="946630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  <c:layout/>
        </c:title>
        <c:numFmt formatCode="General" sourceLinked="1"/>
        <c:majorTickMark val="none"/>
        <c:tickLblPos val="nextTo"/>
        <c:crossAx val="9464038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4802304"/>
        <c:axId val="94804224"/>
      </c:scatterChart>
      <c:valAx>
        <c:axId val="948023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4804224"/>
        <c:crosses val="autoZero"/>
        <c:crossBetween val="midCat"/>
      </c:valAx>
      <c:valAx>
        <c:axId val="948042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4802304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4926720"/>
        <c:axId val="94932992"/>
      </c:scatterChart>
      <c:valAx>
        <c:axId val="949267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4932992"/>
        <c:crosses val="autoZero"/>
        <c:crossBetween val="midCat"/>
      </c:valAx>
      <c:valAx>
        <c:axId val="9493299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  <c:layout/>
        </c:title>
        <c:numFmt formatCode="General" sourceLinked="1"/>
        <c:majorTickMark val="none"/>
        <c:tickLblPos val="nextTo"/>
        <c:crossAx val="9492672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Кривая потребного напора в зависимости от объемного расхода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xVal>
          <c:yVal>
            <c:numRef>
              <c:f>'Вар. 0'!$D$7:$D$11</c:f>
              <c:numCache>
                <c:formatCode>0.00</c:formatCode>
                <c:ptCount val="5"/>
                <c:pt idx="0">
                  <c:v>118.11653908334794</c:v>
                </c:pt>
                <c:pt idx="1">
                  <c:v>124.34961725004382</c:v>
                </c:pt>
                <c:pt idx="2">
                  <c:v>153.00900646582505</c:v>
                </c:pt>
                <c:pt idx="3">
                  <c:v>177.88242863420427</c:v>
                </c:pt>
                <c:pt idx="4">
                  <c:v>242.84654913787017</c:v>
                </c:pt>
              </c:numCache>
            </c:numRef>
          </c:yVal>
        </c:ser>
        <c:axId val="94965760"/>
        <c:axId val="94967680"/>
      </c:scatterChart>
      <c:valAx>
        <c:axId val="9496576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</a:t>
                </a:r>
                <a:r>
                  <a:rPr lang="ru-RU"/>
                  <a:t>, м3/с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General" sourceLinked="1"/>
        <c:majorTickMark val="none"/>
        <c:tickLblPos val="nextTo"/>
        <c:crossAx val="94967680"/>
        <c:crosses val="autoZero"/>
        <c:crossBetween val="midCat"/>
      </c:valAx>
      <c:valAx>
        <c:axId val="94967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  <a:r>
                  <a:rPr lang="ru-RU"/>
                  <a:t>, м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9496576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200"/>
              <a:t>Зависимость объемного расхода </a:t>
            </a:r>
          </a:p>
          <a:p>
            <a:pPr>
              <a:defRPr/>
            </a:pPr>
            <a:r>
              <a:rPr lang="ru-RU" sz="1200"/>
              <a:t>от полной потери напора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'Вар. 0'!$D$6</c:f>
              <c:strCache>
                <c:ptCount val="1"/>
                <c:pt idx="0">
                  <c:v>Полный  потребный напор, м</c:v>
                </c:pt>
              </c:strCache>
            </c:strRef>
          </c:tx>
          <c:xVal>
            <c:numRef>
              <c:f>'Вар. 0'!$E$7:$E$11</c:f>
              <c:numCache>
                <c:formatCode>0.00</c:formatCode>
                <c:ptCount val="5"/>
                <c:pt idx="0">
                  <c:v>33.116539083347945</c:v>
                </c:pt>
                <c:pt idx="1">
                  <c:v>39.349617250043821</c:v>
                </c:pt>
                <c:pt idx="2">
                  <c:v>68.009006465825053</c:v>
                </c:pt>
                <c:pt idx="3">
                  <c:v>92.882428634204274</c:v>
                </c:pt>
                <c:pt idx="4">
                  <c:v>157.84654913787017</c:v>
                </c:pt>
              </c:numCache>
            </c:numRef>
          </c:xVal>
          <c:yVal>
            <c:numRef>
              <c:f>'Вар. 0'!$F$7:$F$11</c:f>
              <c:numCache>
                <c:formatCode>General</c:formatCode>
                <c:ptCount val="5"/>
                <c:pt idx="0">
                  <c:v>1E-3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1.2E-2</c:v>
                </c:pt>
              </c:numCache>
            </c:numRef>
          </c:yVal>
        </c:ser>
        <c:axId val="95004160"/>
        <c:axId val="95006080"/>
      </c:scatterChart>
      <c:valAx>
        <c:axId val="9500416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baseline="0"/>
                  <a:t>H</a:t>
                </a:r>
                <a:r>
                  <a:rPr lang="ru-RU" sz="1000" b="1" i="0" baseline="0"/>
                  <a:t>, м</a:t>
                </a:r>
                <a:endParaRPr lang="ru-RU" sz="1000"/>
              </a:p>
            </c:rich>
          </c:tx>
          <c:layout>
            <c:manualLayout>
              <c:xMode val="edge"/>
              <c:yMode val="edge"/>
              <c:x val="0.46916457454502331"/>
              <c:y val="0.90129928674169968"/>
            </c:manualLayout>
          </c:layout>
        </c:title>
        <c:numFmt formatCode="0.00" sourceLinked="1"/>
        <c:majorTickMark val="none"/>
        <c:tickLblPos val="nextTo"/>
        <c:crossAx val="95006080"/>
        <c:crosses val="autoZero"/>
        <c:crossBetween val="midCat"/>
      </c:valAx>
      <c:valAx>
        <c:axId val="950060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r>
                  <a:rPr lang="en-US" sz="1000" b="1" i="0" baseline="0"/>
                  <a:t>Q</a:t>
                </a:r>
                <a:r>
                  <a:rPr lang="ru-RU" sz="1000" b="1" i="0" baseline="0"/>
                  <a:t>, м</a:t>
                </a:r>
                <a:r>
                  <a:rPr lang="ru-RU" sz="1000" b="1" i="0" baseline="30000"/>
                  <a:t>3</a:t>
                </a:r>
                <a:r>
                  <a:rPr lang="ru-RU" sz="1000" b="1" i="0" baseline="0"/>
                  <a:t>/с</a:t>
                </a:r>
                <a:endParaRPr lang="en-US" sz="1000" b="1" i="0" baseline="0"/>
              </a:p>
            </c:rich>
          </c:tx>
        </c:title>
        <c:numFmt formatCode="General" sourceLinked="1"/>
        <c:majorTickMark val="none"/>
        <c:tickLblPos val="nextTo"/>
        <c:crossAx val="95004160"/>
        <c:crosses val="autoZero"/>
        <c:crossBetween val="midCat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59</xdr:row>
      <xdr:rowOff>95250</xdr:rowOff>
    </xdr:from>
    <xdr:to>
      <xdr:col>9</xdr:col>
      <xdr:colOff>504825</xdr:colOff>
      <xdr:row>73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1494064</xdr:colOff>
      <xdr:row>29</xdr:row>
      <xdr:rowOff>67128</xdr:rowOff>
    </xdr:from>
    <xdr:to>
      <xdr:col>4</xdr:col>
      <xdr:colOff>903513</xdr:colOff>
      <xdr:row>46</xdr:row>
      <xdr:rowOff>164645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1519010</xdr:colOff>
      <xdr:row>47</xdr:row>
      <xdr:rowOff>121557</xdr:rowOff>
    </xdr:from>
    <xdr:to>
      <xdr:col>4</xdr:col>
      <xdr:colOff>932088</xdr:colOff>
      <xdr:row>65</xdr:row>
      <xdr:rowOff>30388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opLeftCell="A31" workbookViewId="0">
      <selection activeCell="O24" sqref="O24"/>
    </sheetView>
  </sheetViews>
  <sheetFormatPr defaultRowHeight="15"/>
  <cols>
    <col min="1" max="1" width="19.5703125" customWidth="1"/>
    <col min="2" max="2" width="14.42578125" customWidth="1"/>
    <col min="3" max="4" width="15.85546875" customWidth="1"/>
    <col min="5" max="5" width="16" customWidth="1"/>
    <col min="6" max="6" width="17" customWidth="1"/>
    <col min="7" max="7" width="14.5703125" customWidth="1"/>
    <col min="8" max="8" width="14" customWidth="1"/>
    <col min="9" max="9" width="15.7109375" customWidth="1"/>
    <col min="10" max="10" width="14" customWidth="1"/>
    <col min="11" max="11" width="15.28515625" customWidth="1"/>
    <col min="12" max="12" width="13.7109375" customWidth="1"/>
  </cols>
  <sheetData>
    <row r="1" spans="1:14" ht="15.75" thickBot="1"/>
    <row r="2" spans="1:14" ht="30" customHeight="1" thickTop="1">
      <c r="A2" s="69" t="s">
        <v>0</v>
      </c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1"/>
      <c r="L2" s="5" t="s">
        <v>6</v>
      </c>
      <c r="M2" s="2"/>
    </row>
    <row r="3" spans="1:14">
      <c r="A3" s="69"/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8">
        <v>10</v>
      </c>
      <c r="L3" s="6">
        <v>0</v>
      </c>
      <c r="M3" s="2"/>
    </row>
    <row r="4" spans="1:14">
      <c r="A4" s="12" t="s">
        <v>2</v>
      </c>
      <c r="B4" s="12">
        <v>160</v>
      </c>
      <c r="C4" s="12">
        <v>120</v>
      </c>
      <c r="D4" s="12">
        <v>110</v>
      </c>
      <c r="E4" s="12">
        <v>90</v>
      </c>
      <c r="F4" s="12">
        <v>105</v>
      </c>
      <c r="G4" s="12">
        <v>115</v>
      </c>
      <c r="H4" s="12">
        <v>175</v>
      </c>
      <c r="I4" s="12">
        <v>180</v>
      </c>
      <c r="J4" s="12">
        <v>110</v>
      </c>
      <c r="K4" s="13">
        <v>106</v>
      </c>
      <c r="L4" s="7">
        <v>85</v>
      </c>
      <c r="M4" s="2"/>
    </row>
    <row r="5" spans="1:14">
      <c r="A5" s="12" t="s">
        <v>3</v>
      </c>
      <c r="B5" s="12">
        <v>2000</v>
      </c>
      <c r="C5" s="12">
        <v>2500</v>
      </c>
      <c r="D5" s="12">
        <v>2000</v>
      </c>
      <c r="E5" s="12">
        <v>1000</v>
      </c>
      <c r="F5" s="12">
        <v>1500</v>
      </c>
      <c r="G5" s="12">
        <v>2000</v>
      </c>
      <c r="H5" s="12">
        <v>1800</v>
      </c>
      <c r="I5" s="12">
        <v>2000</v>
      </c>
      <c r="J5" s="12">
        <v>1200</v>
      </c>
      <c r="K5" s="13">
        <v>10000</v>
      </c>
      <c r="L5" s="7">
        <v>3000</v>
      </c>
      <c r="M5" s="2"/>
    </row>
    <row r="6" spans="1:14">
      <c r="A6" s="12" t="s">
        <v>10</v>
      </c>
      <c r="B6" s="12">
        <v>9.5000000000000001E-2</v>
      </c>
      <c r="C6" s="12">
        <v>0.11</v>
      </c>
      <c r="D6" s="12">
        <v>0.14599999999999999</v>
      </c>
      <c r="E6" s="12">
        <v>9.5000000000000001E-2</v>
      </c>
      <c r="F6" s="12">
        <v>0.113</v>
      </c>
      <c r="G6" s="12">
        <v>0.1</v>
      </c>
      <c r="H6" s="12">
        <v>0.09</v>
      </c>
      <c r="I6" s="12">
        <v>0.109</v>
      </c>
      <c r="J6" s="12">
        <v>0.1</v>
      </c>
      <c r="K6" s="13">
        <v>0.311</v>
      </c>
      <c r="L6" s="7">
        <v>0.1</v>
      </c>
      <c r="M6" s="2"/>
    </row>
    <row r="7" spans="1:14" ht="66" customHeight="1">
      <c r="A7" s="12" t="s">
        <v>4</v>
      </c>
      <c r="B7" s="12">
        <v>15</v>
      </c>
      <c r="C7" s="12">
        <v>9</v>
      </c>
      <c r="D7" s="12">
        <v>-9</v>
      </c>
      <c r="E7" s="12">
        <v>-13</v>
      </c>
      <c r="F7" s="12">
        <v>-15</v>
      </c>
      <c r="G7" s="12">
        <v>20</v>
      </c>
      <c r="H7" s="12">
        <v>10</v>
      </c>
      <c r="I7" s="12">
        <v>-5</v>
      </c>
      <c r="J7" s="12">
        <v>18</v>
      </c>
      <c r="K7" s="13">
        <v>12</v>
      </c>
      <c r="L7" s="7">
        <v>30</v>
      </c>
      <c r="M7" s="2"/>
    </row>
    <row r="8" spans="1:14" ht="32.25">
      <c r="A8" s="16" t="s">
        <v>16</v>
      </c>
      <c r="B8" s="12">
        <v>840</v>
      </c>
      <c r="C8" s="12">
        <v>823</v>
      </c>
      <c r="D8" s="12">
        <v>823</v>
      </c>
      <c r="E8" s="12">
        <v>840</v>
      </c>
      <c r="F8" s="12">
        <v>823</v>
      </c>
      <c r="G8" s="12">
        <v>800</v>
      </c>
      <c r="H8" s="12">
        <v>880</v>
      </c>
      <c r="I8" s="12">
        <v>870</v>
      </c>
      <c r="J8" s="12">
        <v>800</v>
      </c>
      <c r="K8" s="13">
        <v>849</v>
      </c>
      <c r="L8" s="7">
        <v>800</v>
      </c>
      <c r="M8" s="2"/>
    </row>
    <row r="9" spans="1:14" ht="49.5">
      <c r="A9" s="22" t="s">
        <v>24</v>
      </c>
      <c r="B9" s="16">
        <v>7.6000000000000001E-6</v>
      </c>
      <c r="C9" s="12">
        <v>2.0000000000000002E-5</v>
      </c>
      <c r="D9" s="12">
        <v>2.0000000000000002E-5</v>
      </c>
      <c r="E9" s="12">
        <v>7.6000000000000001E-6</v>
      </c>
      <c r="F9" s="12">
        <v>2.0000000000000002E-5</v>
      </c>
      <c r="G9" s="12">
        <v>2.5000000000000001E-5</v>
      </c>
      <c r="H9" s="12">
        <v>1.0000000000000001E-5</v>
      </c>
      <c r="I9" s="12">
        <v>5.8999999999999998E-5</v>
      </c>
      <c r="J9" s="12">
        <v>2.5000000000000001E-5</v>
      </c>
      <c r="K9" s="13">
        <v>1.376E-5</v>
      </c>
      <c r="L9" s="7">
        <v>0.02</v>
      </c>
      <c r="M9" s="2"/>
    </row>
    <row r="10" spans="1:14" ht="45">
      <c r="A10" s="12" t="s">
        <v>5</v>
      </c>
      <c r="B10" s="12">
        <v>0.15</v>
      </c>
      <c r="C10" s="12">
        <v>0.15</v>
      </c>
      <c r="D10" s="12">
        <v>0.15</v>
      </c>
      <c r="E10" s="12">
        <v>0.15</v>
      </c>
      <c r="F10" s="12">
        <v>0.15</v>
      </c>
      <c r="G10" s="12">
        <v>0.15</v>
      </c>
      <c r="H10" s="12">
        <v>0.2</v>
      </c>
      <c r="I10" s="12">
        <v>0.2</v>
      </c>
      <c r="J10" s="12">
        <v>0.2</v>
      </c>
      <c r="K10" s="13">
        <v>0.2</v>
      </c>
      <c r="L10" s="8"/>
      <c r="M10" s="2"/>
      <c r="N10" s="3"/>
    </row>
    <row r="11" spans="1:14" ht="32.25">
      <c r="A11" s="17" t="s">
        <v>13</v>
      </c>
      <c r="B11" s="69"/>
      <c r="C11" s="69"/>
      <c r="D11" s="69"/>
      <c r="E11" s="69"/>
      <c r="F11" s="69"/>
      <c r="G11" s="69"/>
      <c r="H11" s="69"/>
      <c r="I11" s="69"/>
      <c r="J11" s="69"/>
      <c r="K11" s="72"/>
      <c r="L11" s="9"/>
      <c r="M11" s="2"/>
      <c r="N11" s="2"/>
    </row>
    <row r="12" spans="1:14" ht="18">
      <c r="A12" s="16" t="s">
        <v>17</v>
      </c>
      <c r="B12" s="12">
        <v>1.7999999999999999E-2</v>
      </c>
      <c r="C12" s="12">
        <v>1.7999999999999999E-2</v>
      </c>
      <c r="D12" s="12">
        <v>0.02</v>
      </c>
      <c r="E12" s="12">
        <v>2.5000000000000001E-2</v>
      </c>
      <c r="F12" s="12">
        <v>0.03</v>
      </c>
      <c r="G12" s="12">
        <v>1.2E-2</v>
      </c>
      <c r="H12" s="12">
        <v>1.2999999999999999E-2</v>
      </c>
      <c r="I12" s="12">
        <v>1.6E-2</v>
      </c>
      <c r="J12" s="12">
        <v>1.2E-2</v>
      </c>
      <c r="K12" s="13">
        <v>0.1</v>
      </c>
      <c r="L12" s="10">
        <v>1E-3</v>
      </c>
      <c r="M12" s="2"/>
      <c r="N12" s="2"/>
    </row>
    <row r="13" spans="1:14" ht="18">
      <c r="A13" s="16" t="s">
        <v>18</v>
      </c>
      <c r="B13" s="12">
        <v>1.6E-2</v>
      </c>
      <c r="C13" s="12">
        <v>1.6E-2</v>
      </c>
      <c r="D13" s="12">
        <v>2.5000000000000001E-2</v>
      </c>
      <c r="E13" s="12">
        <v>2.1999999999999999E-2</v>
      </c>
      <c r="F13" s="12">
        <v>2.5000000000000001E-2</v>
      </c>
      <c r="G13" s="12">
        <v>1.2999999999999999E-2</v>
      </c>
      <c r="H13" s="12">
        <v>1.4E-2</v>
      </c>
      <c r="I13" s="12">
        <v>1.7999999999999999E-2</v>
      </c>
      <c r="J13" s="12">
        <v>1.4E-2</v>
      </c>
      <c r="K13" s="13">
        <v>0.12</v>
      </c>
      <c r="L13" s="10">
        <v>3.0000000000000001E-3</v>
      </c>
      <c r="M13" s="2"/>
      <c r="N13" s="2"/>
    </row>
    <row r="14" spans="1:14" ht="18">
      <c r="A14" s="16" t="s">
        <v>19</v>
      </c>
      <c r="B14" s="12">
        <v>1.4E-2</v>
      </c>
      <c r="C14" s="12">
        <v>1.4E-2</v>
      </c>
      <c r="D14" s="12">
        <v>0.03</v>
      </c>
      <c r="E14" s="12">
        <v>0.02</v>
      </c>
      <c r="F14" s="12">
        <v>2.1999999999999999E-2</v>
      </c>
      <c r="G14" s="12">
        <v>1.4E-2</v>
      </c>
      <c r="H14" s="12">
        <v>1.4999999999999999E-2</v>
      </c>
      <c r="I14" s="12">
        <v>1.9E-2</v>
      </c>
      <c r="J14" s="12">
        <v>1.6E-2</v>
      </c>
      <c r="K14" s="13">
        <v>0.14000000000000001</v>
      </c>
      <c r="L14" s="10">
        <v>6.0000000000000001E-3</v>
      </c>
      <c r="M14" s="2"/>
      <c r="N14" s="2"/>
    </row>
    <row r="15" spans="1:14" ht="18">
      <c r="A15" s="16" t="s">
        <v>20</v>
      </c>
      <c r="B15" s="12">
        <v>1.2E-2</v>
      </c>
      <c r="C15" s="12">
        <v>1.2E-2</v>
      </c>
      <c r="D15" s="12">
        <v>0.04</v>
      </c>
      <c r="E15" s="12">
        <v>1.7999999999999999E-2</v>
      </c>
      <c r="F15" s="12">
        <v>0.02</v>
      </c>
      <c r="G15" s="12">
        <v>1.4999999999999999E-2</v>
      </c>
      <c r="H15" s="12">
        <v>1.6E-2</v>
      </c>
      <c r="I15" s="12">
        <v>0.02</v>
      </c>
      <c r="J15" s="12">
        <v>1.7999999999999999E-2</v>
      </c>
      <c r="K15" s="13">
        <v>0.16</v>
      </c>
      <c r="L15" s="10">
        <v>8.0000000000000002E-3</v>
      </c>
      <c r="M15" s="2"/>
      <c r="N15" s="2"/>
    </row>
    <row r="16" spans="1:14" ht="18">
      <c r="A16" s="16" t="s">
        <v>21</v>
      </c>
      <c r="B16" s="12">
        <v>0.01</v>
      </c>
      <c r="C16" s="12">
        <v>0.01</v>
      </c>
      <c r="D16" s="12">
        <v>0.05</v>
      </c>
      <c r="E16" s="12">
        <v>1.6E-2</v>
      </c>
      <c r="F16" s="12">
        <v>1.7999999999999999E-2</v>
      </c>
      <c r="G16" s="12">
        <v>1.6E-2</v>
      </c>
      <c r="H16" s="12">
        <v>1.7000000000000001E-2</v>
      </c>
      <c r="I16" s="12">
        <v>2.1999999999999999E-2</v>
      </c>
      <c r="J16" s="12">
        <v>0.02</v>
      </c>
      <c r="K16" s="13">
        <v>0.18</v>
      </c>
      <c r="L16" s="10">
        <v>1.2E-2</v>
      </c>
      <c r="M16" s="2"/>
      <c r="N16" s="2"/>
    </row>
    <row r="17" spans="1:14" ht="17.25">
      <c r="A17" s="16" t="s">
        <v>23</v>
      </c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8"/>
      <c r="M17" s="2"/>
      <c r="N17" s="2"/>
    </row>
    <row r="18" spans="1:14" ht="33">
      <c r="A18" s="1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6"/>
      <c r="M18" s="2"/>
      <c r="N18" s="2"/>
    </row>
    <row r="19" spans="1:14">
      <c r="A19" s="16" t="s">
        <v>12</v>
      </c>
      <c r="B19" s="21">
        <f t="shared" ref="B19:J19" si="0">4*B12/(3.14*B6^2)</f>
        <v>2.5407131640700809</v>
      </c>
      <c r="C19" s="21">
        <f t="shared" si="0"/>
        <v>1.8950360583249986</v>
      </c>
      <c r="D19" s="21">
        <f t="shared" si="0"/>
        <v>1.1952386473245182</v>
      </c>
      <c r="E19" s="21">
        <f t="shared" si="0"/>
        <v>3.5287682834306686</v>
      </c>
      <c r="F19" s="21">
        <f t="shared" si="0"/>
        <v>2.9929172613011303</v>
      </c>
      <c r="G19" s="21">
        <f t="shared" si="0"/>
        <v>1.5286624203821655</v>
      </c>
      <c r="H19" s="21">
        <f t="shared" si="0"/>
        <v>2.0445073523629786</v>
      </c>
      <c r="I19" s="21">
        <f t="shared" si="0"/>
        <v>1.7155261009254728</v>
      </c>
      <c r="J19" s="21">
        <f t="shared" si="0"/>
        <v>1.5286624203821655</v>
      </c>
      <c r="K19" s="21">
        <f>4*K12/(3.14*(K6^2))</f>
        <v>1.3170721459853303</v>
      </c>
      <c r="L19" s="21">
        <f>4*L12/(3.14*L6^2)</f>
        <v>0.12738853503184711</v>
      </c>
      <c r="M19" s="4"/>
      <c r="N19" s="4"/>
    </row>
    <row r="20" spans="1:14">
      <c r="A20" s="27" t="s">
        <v>25</v>
      </c>
      <c r="B20" s="11">
        <f t="shared" ref="B20:K20" si="1">B19*B6/B9</f>
        <v>31758.914550876012</v>
      </c>
      <c r="C20" s="11">
        <f t="shared" si="1"/>
        <v>10422.698320787491</v>
      </c>
      <c r="D20" s="11">
        <f t="shared" si="1"/>
        <v>8725.2421254689816</v>
      </c>
      <c r="E20" s="11">
        <f t="shared" si="1"/>
        <v>44109.603542883357</v>
      </c>
      <c r="F20" s="11">
        <f t="shared" si="1"/>
        <v>16909.982526351385</v>
      </c>
      <c r="G20" s="11">
        <f t="shared" si="1"/>
        <v>6114.6496815286619</v>
      </c>
      <c r="H20" s="11">
        <f t="shared" si="1"/>
        <v>18400.566171266808</v>
      </c>
      <c r="I20" s="11">
        <f t="shared" si="1"/>
        <v>3169.3617796758735</v>
      </c>
      <c r="J20" s="11">
        <f t="shared" si="1"/>
        <v>6114.6496815286619</v>
      </c>
      <c r="K20" s="11">
        <f t="shared" si="1"/>
        <v>29768.12771812774</v>
      </c>
      <c r="L20" s="11">
        <f>L19*L6*L8/L9</f>
        <v>509.55414012738839</v>
      </c>
      <c r="M20" s="4"/>
      <c r="N20" s="4"/>
    </row>
    <row r="21" spans="1:14" ht="30">
      <c r="A21" s="12" t="s">
        <v>7</v>
      </c>
      <c r="B21" s="12" t="str">
        <f t="shared" ref="B21:L21" si="2">IF(B20&gt;2320,"Турбулентный","Ламинарный")</f>
        <v>Турбулентный</v>
      </c>
      <c r="C21" s="12" t="str">
        <f t="shared" si="2"/>
        <v>Турбулентный</v>
      </c>
      <c r="D21" s="12" t="str">
        <f t="shared" si="2"/>
        <v>Турбулентный</v>
      </c>
      <c r="E21" s="12" t="str">
        <f t="shared" si="2"/>
        <v>Турбулентный</v>
      </c>
      <c r="F21" s="12" t="str">
        <f t="shared" si="2"/>
        <v>Турбулентный</v>
      </c>
      <c r="G21" s="12" t="str">
        <f t="shared" si="2"/>
        <v>Турбулентный</v>
      </c>
      <c r="H21" s="12" t="str">
        <f t="shared" si="2"/>
        <v>Турбулентный</v>
      </c>
      <c r="I21" s="12" t="str">
        <f t="shared" si="2"/>
        <v>Турбулентный</v>
      </c>
      <c r="J21" s="12" t="str">
        <f t="shared" si="2"/>
        <v>Турбулентный</v>
      </c>
      <c r="K21" s="13" t="str">
        <f t="shared" si="2"/>
        <v>Турбулентный</v>
      </c>
      <c r="L21" s="10" t="str">
        <f t="shared" si="2"/>
        <v>Ламинарный</v>
      </c>
      <c r="M21" s="4"/>
      <c r="N21" s="4"/>
    </row>
    <row r="22" spans="1:14">
      <c r="A22" s="14" t="s">
        <v>11</v>
      </c>
      <c r="B22" s="19">
        <f t="shared" ref="B22:K22" si="3">0.3164/(B20^0.25)</f>
        <v>2.3701185105719998E-2</v>
      </c>
      <c r="C22" s="19">
        <f t="shared" si="3"/>
        <v>3.1314208068935596E-2</v>
      </c>
      <c r="D22" s="19">
        <f t="shared" si="3"/>
        <v>3.2737243067147925E-2</v>
      </c>
      <c r="E22" s="19">
        <f t="shared" si="3"/>
        <v>2.1832485793660268E-2</v>
      </c>
      <c r="F22" s="19">
        <f t="shared" si="3"/>
        <v>2.7746019369350866E-2</v>
      </c>
      <c r="G22" s="19">
        <f t="shared" si="3"/>
        <v>3.5780267216378177E-2</v>
      </c>
      <c r="H22" s="19">
        <f t="shared" si="3"/>
        <v>2.716618652695733E-2</v>
      </c>
      <c r="I22" s="19">
        <f t="shared" si="3"/>
        <v>4.2169021216890791E-2</v>
      </c>
      <c r="J22" s="19">
        <f t="shared" si="3"/>
        <v>3.5780267216378177E-2</v>
      </c>
      <c r="K22" s="19">
        <f t="shared" si="3"/>
        <v>2.408788087543072E-2</v>
      </c>
      <c r="L22" s="19">
        <f>64/L20</f>
        <v>0.12560000000000004</v>
      </c>
      <c r="M22" s="4"/>
      <c r="N22" s="4"/>
    </row>
    <row r="23" spans="1:14">
      <c r="A23" s="12" t="s">
        <v>8</v>
      </c>
      <c r="B23" s="19">
        <f t="shared" ref="B23:L23" si="4">B22*(B5/B6)*((B19^2)/(2*9.81))</f>
        <v>164.16808227633058</v>
      </c>
      <c r="C23" s="19">
        <f t="shared" si="4"/>
        <v>130.26408987127408</v>
      </c>
      <c r="D23" s="19">
        <f t="shared" si="4"/>
        <v>32.653481659759208</v>
      </c>
      <c r="E23" s="19">
        <f t="shared" si="4"/>
        <v>145.85686025069174</v>
      </c>
      <c r="F23" s="19">
        <f t="shared" si="4"/>
        <v>168.15272886908326</v>
      </c>
      <c r="G23" s="19">
        <f t="shared" si="4"/>
        <v>85.231032758580099</v>
      </c>
      <c r="H23" s="19">
        <f t="shared" si="4"/>
        <v>115.75427102048596</v>
      </c>
      <c r="I23" s="19">
        <f t="shared" si="4"/>
        <v>116.06270160837275</v>
      </c>
      <c r="J23" s="19">
        <f t="shared" si="4"/>
        <v>51.138619655148062</v>
      </c>
      <c r="K23" s="19">
        <f t="shared" si="4"/>
        <v>68.479145595833273</v>
      </c>
      <c r="L23" s="19">
        <f t="shared" si="4"/>
        <v>3.1165390833479418</v>
      </c>
      <c r="M23" s="4"/>
      <c r="N23" s="4"/>
    </row>
    <row r="24" spans="1:14" ht="30">
      <c r="A24" s="22" t="s">
        <v>26</v>
      </c>
      <c r="B24" s="19">
        <f t="shared" ref="B24:K24" si="5">B23+B7</f>
        <v>179.16808227633058</v>
      </c>
      <c r="C24" s="19">
        <f t="shared" si="5"/>
        <v>139.26408987127408</v>
      </c>
      <c r="D24" s="19">
        <f t="shared" si="5"/>
        <v>23.653481659759208</v>
      </c>
      <c r="E24" s="19">
        <f t="shared" si="5"/>
        <v>132.85686025069174</v>
      </c>
      <c r="F24" s="19">
        <f t="shared" si="5"/>
        <v>153.15272886908326</v>
      </c>
      <c r="G24" s="19">
        <f t="shared" si="5"/>
        <v>105.2310327585801</v>
      </c>
      <c r="H24" s="19">
        <f t="shared" si="5"/>
        <v>125.75427102048596</v>
      </c>
      <c r="I24" s="19">
        <f t="shared" si="5"/>
        <v>111.06270160837275</v>
      </c>
      <c r="J24" s="19">
        <f t="shared" si="5"/>
        <v>69.138619655148062</v>
      </c>
      <c r="K24" s="19">
        <f t="shared" si="5"/>
        <v>80.479145595833273</v>
      </c>
      <c r="L24" s="19">
        <f>L23+L7</f>
        <v>33.116539083347945</v>
      </c>
      <c r="M24" s="4"/>
      <c r="N24" s="4"/>
    </row>
    <row r="25" spans="1:14" ht="15.75" thickBot="1">
      <c r="A25" s="12" t="s">
        <v>9</v>
      </c>
      <c r="B25" s="20">
        <f t="shared" ref="B25:K25" si="6">B4-B24</f>
        <v>-19.16808227633058</v>
      </c>
      <c r="C25" s="20">
        <f t="shared" si="6"/>
        <v>-19.264089871274081</v>
      </c>
      <c r="D25" s="20">
        <f t="shared" si="6"/>
        <v>86.346518340240792</v>
      </c>
      <c r="E25" s="20">
        <f t="shared" si="6"/>
        <v>-42.856860250691739</v>
      </c>
      <c r="F25" s="20">
        <f t="shared" si="6"/>
        <v>-48.152728869083262</v>
      </c>
      <c r="G25" s="20">
        <f t="shared" si="6"/>
        <v>9.7689672414199009</v>
      </c>
      <c r="H25" s="20">
        <f t="shared" si="6"/>
        <v>49.245728979514041</v>
      </c>
      <c r="I25" s="20">
        <f t="shared" si="6"/>
        <v>68.937298391627252</v>
      </c>
      <c r="J25" s="20">
        <f t="shared" si="6"/>
        <v>40.861380344851938</v>
      </c>
      <c r="K25" s="20">
        <f t="shared" si="6"/>
        <v>25.520854404166727</v>
      </c>
      <c r="L25" s="20">
        <f>L4-L24</f>
        <v>51.883460916652055</v>
      </c>
      <c r="M25" s="4"/>
      <c r="N25" s="4"/>
    </row>
    <row r="26" spans="1:14" ht="15.75" thickTop="1">
      <c r="A26" s="1" t="s">
        <v>14</v>
      </c>
      <c r="B26" s="17">
        <v>1</v>
      </c>
      <c r="C26" s="17">
        <v>2</v>
      </c>
      <c r="D26" s="17">
        <v>3</v>
      </c>
      <c r="E26" s="17">
        <v>4</v>
      </c>
      <c r="F26" s="17">
        <v>5</v>
      </c>
      <c r="G26" s="17">
        <v>6</v>
      </c>
      <c r="H26" s="17">
        <v>7</v>
      </c>
      <c r="I26" s="17">
        <v>8</v>
      </c>
      <c r="J26" s="17">
        <v>9</v>
      </c>
      <c r="K26" s="18">
        <v>10</v>
      </c>
      <c r="L26" s="6">
        <v>0</v>
      </c>
      <c r="M26" s="4"/>
      <c r="N26" s="4"/>
    </row>
    <row r="27" spans="1:14" ht="18">
      <c r="A27" s="16" t="s">
        <v>17</v>
      </c>
      <c r="B27" s="25">
        <f t="shared" ref="B27:I27" si="7">4*B12/(3.14*(B$6^2))</f>
        <v>2.5407131640700809</v>
      </c>
      <c r="C27" s="25">
        <f t="shared" si="7"/>
        <v>1.8950360583249986</v>
      </c>
      <c r="D27" s="25">
        <f t="shared" si="7"/>
        <v>1.1952386473245182</v>
      </c>
      <c r="E27" s="25">
        <f t="shared" si="7"/>
        <v>3.5287682834306686</v>
      </c>
      <c r="F27" s="25">
        <f t="shared" si="7"/>
        <v>2.9929172613011303</v>
      </c>
      <c r="G27" s="25">
        <f t="shared" si="7"/>
        <v>1.5286624203821655</v>
      </c>
      <c r="H27" s="25">
        <f t="shared" si="7"/>
        <v>2.0445073523629786</v>
      </c>
      <c r="I27" s="25">
        <f t="shared" si="7"/>
        <v>1.7155261009254728</v>
      </c>
      <c r="J27" s="25">
        <f>4*J12/(3.14*(J$6^2))</f>
        <v>1.5286624203821655</v>
      </c>
      <c r="K27" s="25">
        <f>4*K12/(3.14*($K$6^2))</f>
        <v>1.3170721459853303</v>
      </c>
      <c r="L27" s="25">
        <f>4*L12/(3.14*L$6^2)</f>
        <v>0.12738853503184711</v>
      </c>
      <c r="M27" s="4"/>
      <c r="N27" s="4"/>
    </row>
    <row r="28" spans="1:14" ht="18">
      <c r="A28" s="16" t="s">
        <v>18</v>
      </c>
      <c r="B28" s="25">
        <f t="shared" ref="B28:J28" si="8">4*B13/(3.14*(B$6^2))</f>
        <v>2.2584117013956275</v>
      </c>
      <c r="C28" s="25">
        <f t="shared" si="8"/>
        <v>1.6844764962888878</v>
      </c>
      <c r="D28" s="25">
        <f t="shared" si="8"/>
        <v>1.4940483091556478</v>
      </c>
      <c r="E28" s="25">
        <f t="shared" si="8"/>
        <v>3.105316089418988</v>
      </c>
      <c r="F28" s="25">
        <f t="shared" si="8"/>
        <v>2.4940977177509422</v>
      </c>
      <c r="G28" s="25">
        <f t="shared" si="8"/>
        <v>1.6560509554140124</v>
      </c>
      <c r="H28" s="25">
        <f t="shared" si="8"/>
        <v>2.2017771486985924</v>
      </c>
      <c r="I28" s="25">
        <f t="shared" si="8"/>
        <v>1.9299668635411567</v>
      </c>
      <c r="J28" s="25">
        <f t="shared" si="8"/>
        <v>1.7834394904458597</v>
      </c>
      <c r="K28" s="25">
        <f t="shared" ref="K28:K31" si="9">4*K13/(3.14*($K$6^2))</f>
        <v>1.5804865751823962</v>
      </c>
      <c r="L28" s="25">
        <f t="shared" ref="L28:L31" si="10">4*L13/(3.14*L$6^2)</f>
        <v>0.38216560509554137</v>
      </c>
      <c r="M28" s="4"/>
      <c r="N28" s="4"/>
    </row>
    <row r="29" spans="1:14" ht="18">
      <c r="A29" s="16" t="s">
        <v>19</v>
      </c>
      <c r="B29" s="25">
        <f t="shared" ref="B29:J29" si="11">4*B14/(3.14*(B$6^2))</f>
        <v>1.9761102387211742</v>
      </c>
      <c r="C29" s="25">
        <f t="shared" si="11"/>
        <v>1.4739169342527767</v>
      </c>
      <c r="D29" s="25">
        <f t="shared" si="11"/>
        <v>1.7928579709867773</v>
      </c>
      <c r="E29" s="25">
        <f t="shared" si="11"/>
        <v>2.8230146267445346</v>
      </c>
      <c r="F29" s="25">
        <f t="shared" si="11"/>
        <v>2.1948059916208291</v>
      </c>
      <c r="G29" s="25">
        <f t="shared" si="11"/>
        <v>1.7834394904458597</v>
      </c>
      <c r="H29" s="25">
        <f t="shared" si="11"/>
        <v>2.3590469450342062</v>
      </c>
      <c r="I29" s="25">
        <f t="shared" si="11"/>
        <v>2.0371872448489987</v>
      </c>
      <c r="J29" s="25">
        <f t="shared" si="11"/>
        <v>2.0382165605095537</v>
      </c>
      <c r="K29" s="25">
        <f t="shared" si="9"/>
        <v>1.8439010043794626</v>
      </c>
      <c r="L29" s="25">
        <f t="shared" si="10"/>
        <v>0.76433121019108274</v>
      </c>
      <c r="M29" s="4"/>
      <c r="N29" s="4"/>
    </row>
    <row r="30" spans="1:14" ht="18">
      <c r="A30" s="16" t="s">
        <v>20</v>
      </c>
      <c r="B30" s="25">
        <f t="shared" ref="B30:J31" si="12">4*B15/(3.14*(B$6^2))</f>
        <v>1.6938087760467209</v>
      </c>
      <c r="C30" s="25">
        <f t="shared" si="12"/>
        <v>1.2633573722166658</v>
      </c>
      <c r="D30" s="25">
        <f t="shared" si="12"/>
        <v>2.3904772946490365</v>
      </c>
      <c r="E30" s="25">
        <f t="shared" si="12"/>
        <v>2.5407131640700809</v>
      </c>
      <c r="F30" s="25">
        <f t="shared" si="12"/>
        <v>1.9952781742007537</v>
      </c>
      <c r="G30" s="25">
        <f t="shared" si="12"/>
        <v>1.9108280254777066</v>
      </c>
      <c r="H30" s="25">
        <f t="shared" si="12"/>
        <v>2.51631674136982</v>
      </c>
      <c r="I30" s="25">
        <f t="shared" si="12"/>
        <v>2.1444076261568408</v>
      </c>
      <c r="J30" s="25">
        <f t="shared" si="12"/>
        <v>2.2929936305732479</v>
      </c>
      <c r="K30" s="25">
        <f t="shared" si="9"/>
        <v>2.1073154335765287</v>
      </c>
      <c r="L30" s="25">
        <f t="shared" si="10"/>
        <v>1.0191082802547768</v>
      </c>
    </row>
    <row r="31" spans="1:14" ht="18">
      <c r="A31" s="16" t="s">
        <v>21</v>
      </c>
      <c r="B31" s="25">
        <f t="shared" si="12"/>
        <v>1.4115073133722673</v>
      </c>
      <c r="C31" s="25">
        <f t="shared" si="12"/>
        <v>1.0527978101805548</v>
      </c>
      <c r="D31" s="25">
        <f t="shared" si="12"/>
        <v>2.9880966183112956</v>
      </c>
      <c r="E31" s="25">
        <f t="shared" si="12"/>
        <v>2.2584117013956275</v>
      </c>
      <c r="F31" s="25">
        <f t="shared" si="12"/>
        <v>1.7957503567806783</v>
      </c>
      <c r="G31" s="25">
        <f t="shared" si="12"/>
        <v>2.0382165605095537</v>
      </c>
      <c r="H31" s="25">
        <f t="shared" si="12"/>
        <v>2.6735865377054342</v>
      </c>
      <c r="I31" s="25">
        <f t="shared" si="12"/>
        <v>2.3588483887725249</v>
      </c>
      <c r="J31" s="25">
        <f t="shared" si="12"/>
        <v>2.5477707006369426</v>
      </c>
      <c r="K31" s="25">
        <f t="shared" si="9"/>
        <v>2.3707298627735947</v>
      </c>
      <c r="L31" s="25">
        <f t="shared" si="10"/>
        <v>1.5286624203821655</v>
      </c>
    </row>
    <row r="32" spans="1:14">
      <c r="A32" s="24" t="s">
        <v>7</v>
      </c>
      <c r="B32" s="17">
        <v>1</v>
      </c>
      <c r="C32" s="17">
        <v>2</v>
      </c>
      <c r="D32" s="17">
        <v>3</v>
      </c>
      <c r="E32" s="17">
        <v>4</v>
      </c>
      <c r="F32" s="17">
        <v>5</v>
      </c>
      <c r="G32" s="17">
        <v>6</v>
      </c>
      <c r="H32" s="17">
        <v>7</v>
      </c>
      <c r="I32" s="17">
        <v>8</v>
      </c>
      <c r="J32" s="17">
        <v>9</v>
      </c>
      <c r="K32" s="18">
        <v>10</v>
      </c>
      <c r="L32" s="6">
        <v>0</v>
      </c>
    </row>
    <row r="33" spans="1:12" ht="18">
      <c r="A33" s="16" t="s">
        <v>17</v>
      </c>
      <c r="B33" s="25">
        <f t="shared" ref="B33:J37" si="13">B27*B$6/B$9</f>
        <v>31758.914550876012</v>
      </c>
      <c r="C33" s="25">
        <f t="shared" si="13"/>
        <v>10422.698320787491</v>
      </c>
      <c r="D33" s="25">
        <f t="shared" si="13"/>
        <v>8725.2421254689816</v>
      </c>
      <c r="E33" s="25">
        <f t="shared" si="13"/>
        <v>44109.603542883357</v>
      </c>
      <c r="F33" s="25">
        <f t="shared" si="13"/>
        <v>16909.982526351385</v>
      </c>
      <c r="G33" s="25">
        <f t="shared" si="13"/>
        <v>6114.6496815286619</v>
      </c>
      <c r="H33" s="25">
        <f t="shared" si="13"/>
        <v>18400.566171266808</v>
      </c>
      <c r="I33" s="25">
        <f t="shared" si="13"/>
        <v>3169.3617796758735</v>
      </c>
      <c r="J33" s="25">
        <f t="shared" si="13"/>
        <v>6114.6496815286619</v>
      </c>
      <c r="K33" s="25">
        <f>K27*K$6/K$9</f>
        <v>29768.12771812774</v>
      </c>
      <c r="L33" s="26">
        <f>L27*L$6*L$8/L$9</f>
        <v>509.55414012738839</v>
      </c>
    </row>
    <row r="34" spans="1:12" ht="18">
      <c r="A34" s="16" t="s">
        <v>18</v>
      </c>
      <c r="B34" s="25">
        <f t="shared" si="13"/>
        <v>28230.146267445343</v>
      </c>
      <c r="C34" s="25">
        <f t="shared" si="13"/>
        <v>9264.6207295888835</v>
      </c>
      <c r="D34" s="25">
        <f t="shared" si="13"/>
        <v>10906.552656836227</v>
      </c>
      <c r="E34" s="25">
        <f t="shared" si="13"/>
        <v>38816.45111773735</v>
      </c>
      <c r="F34" s="25">
        <f t="shared" si="13"/>
        <v>14091.652105292822</v>
      </c>
      <c r="G34" s="25">
        <f t="shared" si="13"/>
        <v>6624.2038216560495</v>
      </c>
      <c r="H34" s="25">
        <f t="shared" si="13"/>
        <v>19815.994338287332</v>
      </c>
      <c r="I34" s="25">
        <f t="shared" si="13"/>
        <v>3565.5320021353573</v>
      </c>
      <c r="J34" s="25">
        <f t="shared" si="13"/>
        <v>7133.757961783439</v>
      </c>
      <c r="K34" s="25">
        <f t="shared" ref="K34:K37" si="14">K28*K$6/K$9</f>
        <v>35721.753261753285</v>
      </c>
      <c r="L34" s="26">
        <f t="shared" ref="L34:L37" si="15">L28*L$6*L$8/L$9</f>
        <v>1528.6624203821657</v>
      </c>
    </row>
    <row r="35" spans="1:12" ht="18">
      <c r="A35" s="16" t="s">
        <v>19</v>
      </c>
      <c r="B35" s="25">
        <f t="shared" si="13"/>
        <v>24701.377984014678</v>
      </c>
      <c r="C35" s="25">
        <f t="shared" si="13"/>
        <v>8106.5431383902715</v>
      </c>
      <c r="D35" s="25">
        <f t="shared" si="13"/>
        <v>13087.863188203473</v>
      </c>
      <c r="E35" s="25">
        <f t="shared" si="13"/>
        <v>35287.682834306688</v>
      </c>
      <c r="F35" s="25">
        <f t="shared" si="13"/>
        <v>12400.653852657684</v>
      </c>
      <c r="G35" s="25">
        <f t="shared" si="13"/>
        <v>7133.757961783439</v>
      </c>
      <c r="H35" s="25">
        <f t="shared" si="13"/>
        <v>21231.422505307852</v>
      </c>
      <c r="I35" s="25">
        <f t="shared" si="13"/>
        <v>3763.6171133650996</v>
      </c>
      <c r="J35" s="25">
        <f t="shared" si="13"/>
        <v>8152.8662420382143</v>
      </c>
      <c r="K35" s="25">
        <f t="shared" si="14"/>
        <v>41675.378805378838</v>
      </c>
      <c r="L35" s="26">
        <f t="shared" si="15"/>
        <v>3057.3248407643314</v>
      </c>
    </row>
    <row r="36" spans="1:12" ht="18">
      <c r="A36" s="16" t="s">
        <v>20</v>
      </c>
      <c r="B36" s="25">
        <f t="shared" si="13"/>
        <v>21172.609700584009</v>
      </c>
      <c r="C36" s="25">
        <f t="shared" si="13"/>
        <v>6948.4655471916622</v>
      </c>
      <c r="D36" s="25">
        <f t="shared" si="13"/>
        <v>17450.484250937963</v>
      </c>
      <c r="E36" s="25">
        <f t="shared" si="13"/>
        <v>31758.914550876012</v>
      </c>
      <c r="F36" s="25">
        <f t="shared" si="13"/>
        <v>11273.321684234257</v>
      </c>
      <c r="G36" s="25">
        <f t="shared" si="13"/>
        <v>7643.3121019108257</v>
      </c>
      <c r="H36" s="25">
        <f t="shared" si="13"/>
        <v>22646.850672328375</v>
      </c>
      <c r="I36" s="25">
        <f t="shared" si="13"/>
        <v>3961.7022245948415</v>
      </c>
      <c r="J36" s="25">
        <f t="shared" si="13"/>
        <v>9171.9745222929905</v>
      </c>
      <c r="K36" s="25">
        <f t="shared" si="14"/>
        <v>47629.00434900439</v>
      </c>
      <c r="L36" s="26">
        <f t="shared" si="15"/>
        <v>4076.4331210191071</v>
      </c>
    </row>
    <row r="37" spans="1:12" ht="18">
      <c r="A37" s="16" t="s">
        <v>21</v>
      </c>
      <c r="B37" s="25">
        <f t="shared" si="13"/>
        <v>17643.841417153344</v>
      </c>
      <c r="C37" s="25">
        <f t="shared" si="13"/>
        <v>5790.387955993051</v>
      </c>
      <c r="D37" s="25">
        <f t="shared" si="13"/>
        <v>21813.105313672455</v>
      </c>
      <c r="E37" s="25">
        <f t="shared" si="13"/>
        <v>28230.146267445343</v>
      </c>
      <c r="F37" s="25">
        <f t="shared" si="13"/>
        <v>10145.989515810832</v>
      </c>
      <c r="G37" s="25">
        <f t="shared" si="13"/>
        <v>8152.8662420382143</v>
      </c>
      <c r="H37" s="25">
        <f t="shared" si="13"/>
        <v>24062.278839348906</v>
      </c>
      <c r="I37" s="25">
        <f t="shared" si="13"/>
        <v>4357.8724470543257</v>
      </c>
      <c r="J37" s="25">
        <f t="shared" si="13"/>
        <v>10191.082802547769</v>
      </c>
      <c r="K37" s="25">
        <f t="shared" si="14"/>
        <v>53582.629892629935</v>
      </c>
      <c r="L37" s="26">
        <f t="shared" si="15"/>
        <v>6114.6496815286628</v>
      </c>
    </row>
    <row r="38" spans="1:12">
      <c r="A38" s="24" t="s">
        <v>11</v>
      </c>
      <c r="B38" s="17">
        <v>1</v>
      </c>
      <c r="C38" s="17">
        <v>2</v>
      </c>
      <c r="D38" s="17">
        <v>3</v>
      </c>
      <c r="E38" s="17">
        <v>4</v>
      </c>
      <c r="F38" s="17">
        <v>5</v>
      </c>
      <c r="G38" s="17">
        <v>6</v>
      </c>
      <c r="H38" s="17">
        <v>7</v>
      </c>
      <c r="I38" s="17">
        <v>8</v>
      </c>
      <c r="J38" s="17">
        <v>9</v>
      </c>
      <c r="K38" s="18">
        <v>10</v>
      </c>
      <c r="L38" s="6">
        <v>0</v>
      </c>
    </row>
    <row r="39" spans="1:12" ht="18">
      <c r="A39" s="16" t="s">
        <v>17</v>
      </c>
      <c r="B39" s="25">
        <f t="shared" ref="B39:J43" si="16">0.3164/(B33^0.25)</f>
        <v>2.3701185105719998E-2</v>
      </c>
      <c r="C39" s="25">
        <f t="shared" si="16"/>
        <v>3.1314208068935596E-2</v>
      </c>
      <c r="D39" s="25">
        <f t="shared" si="16"/>
        <v>3.2737243067147925E-2</v>
      </c>
      <c r="E39" s="25">
        <f t="shared" si="16"/>
        <v>2.1832485793660268E-2</v>
      </c>
      <c r="F39" s="25">
        <f t="shared" si="16"/>
        <v>2.7746019369350866E-2</v>
      </c>
      <c r="G39" s="25">
        <f t="shared" si="16"/>
        <v>3.5780267216378177E-2</v>
      </c>
      <c r="H39" s="25">
        <f t="shared" si="16"/>
        <v>2.716618652695733E-2</v>
      </c>
      <c r="I39" s="25">
        <f t="shared" si="16"/>
        <v>4.2169021216890791E-2</v>
      </c>
      <c r="J39" s="25">
        <f t="shared" si="16"/>
        <v>3.5780267216378177E-2</v>
      </c>
      <c r="K39" s="25">
        <f>0.3164/(K33^0.25)</f>
        <v>2.408788087543072E-2</v>
      </c>
      <c r="L39" s="25">
        <v>0.126</v>
      </c>
    </row>
    <row r="40" spans="1:12" ht="18">
      <c r="A40" s="16" t="s">
        <v>18</v>
      </c>
      <c r="B40" s="25">
        <f t="shared" si="16"/>
        <v>2.4409461176211403E-2</v>
      </c>
      <c r="C40" s="25">
        <f t="shared" si="16"/>
        <v>3.2249988458932344E-2</v>
      </c>
      <c r="D40" s="25">
        <f t="shared" si="16"/>
        <v>3.0960972932652545E-2</v>
      </c>
      <c r="E40" s="25">
        <f t="shared" si="16"/>
        <v>2.2541484733329453E-2</v>
      </c>
      <c r="F40" s="25">
        <f t="shared" si="16"/>
        <v>2.903995885021661E-2</v>
      </c>
      <c r="G40" s="25">
        <f t="shared" si="16"/>
        <v>3.5071395999623362E-2</v>
      </c>
      <c r="H40" s="25">
        <f t="shared" si="16"/>
        <v>2.666751250738739E-2</v>
      </c>
      <c r="I40" s="25">
        <f t="shared" si="16"/>
        <v>4.0945425643504035E-2</v>
      </c>
      <c r="J40" s="25">
        <f t="shared" si="16"/>
        <v>3.4427610608629783E-2</v>
      </c>
      <c r="K40" s="25">
        <f t="shared" ref="K40:L43" si="17">0.3164/(K34^0.25)</f>
        <v>2.3014592161907703E-2</v>
      </c>
      <c r="L40" s="25">
        <v>4.2000000000000003E-2</v>
      </c>
    </row>
    <row r="41" spans="1:12" ht="18">
      <c r="A41" s="16" t="s">
        <v>19</v>
      </c>
      <c r="B41" s="25">
        <f t="shared" si="16"/>
        <v>2.5238072261322235E-2</v>
      </c>
      <c r="C41" s="25">
        <f t="shared" si="16"/>
        <v>3.3344756497393213E-2</v>
      </c>
      <c r="D41" s="25">
        <f t="shared" si="16"/>
        <v>2.9581438428137367E-2</v>
      </c>
      <c r="E41" s="25">
        <f t="shared" si="16"/>
        <v>2.3085043087690719E-2</v>
      </c>
      <c r="F41" s="25">
        <f t="shared" si="16"/>
        <v>2.9983016833967549E-2</v>
      </c>
      <c r="G41" s="25">
        <f t="shared" si="16"/>
        <v>3.4427610608629783E-2</v>
      </c>
      <c r="H41" s="25">
        <f t="shared" si="16"/>
        <v>2.6211489538872531E-2</v>
      </c>
      <c r="I41" s="25">
        <f t="shared" si="16"/>
        <v>4.0395697947322409E-2</v>
      </c>
      <c r="J41" s="25">
        <f t="shared" si="16"/>
        <v>3.3297290531533082E-2</v>
      </c>
      <c r="K41" s="25">
        <f t="shared" si="17"/>
        <v>2.2144536050415359E-2</v>
      </c>
      <c r="L41" s="25">
        <f t="shared" si="17"/>
        <v>4.2550148350415533E-2</v>
      </c>
    </row>
    <row r="42" spans="1:12" ht="18">
      <c r="A42" s="16" t="s">
        <v>20</v>
      </c>
      <c r="B42" s="25">
        <f t="shared" si="16"/>
        <v>2.6229673031970876E-2</v>
      </c>
      <c r="C42" s="25">
        <f t="shared" si="16"/>
        <v>3.4654867899624957E-2</v>
      </c>
      <c r="D42" s="25">
        <f t="shared" si="16"/>
        <v>2.7528630340454205E-2</v>
      </c>
      <c r="E42" s="25">
        <f t="shared" si="16"/>
        <v>2.3701185105719998E-2</v>
      </c>
      <c r="F42" s="25">
        <f t="shared" si="16"/>
        <v>3.0706017979715523E-2</v>
      </c>
      <c r="G42" s="25">
        <f t="shared" si="16"/>
        <v>3.3838887487781071E-2</v>
      </c>
      <c r="H42" s="25">
        <f t="shared" si="16"/>
        <v>2.5791970340491511E-2</v>
      </c>
      <c r="I42" s="25">
        <f t="shared" si="16"/>
        <v>3.9880997975751349E-2</v>
      </c>
      <c r="J42" s="25">
        <f t="shared" si="16"/>
        <v>3.2331121146414954E-2</v>
      </c>
      <c r="K42" s="25">
        <f t="shared" si="17"/>
        <v>2.14174912961244E-2</v>
      </c>
      <c r="L42" s="25">
        <f t="shared" si="17"/>
        <v>3.9597374810411874E-2</v>
      </c>
    </row>
    <row r="43" spans="1:12" ht="18">
      <c r="A43" s="16" t="s">
        <v>21</v>
      </c>
      <c r="B43" s="25">
        <f t="shared" si="16"/>
        <v>2.745289749002619E-2</v>
      </c>
      <c r="C43" s="25">
        <f t="shared" si="16"/>
        <v>3.6271002494738976E-2</v>
      </c>
      <c r="D43" s="25">
        <f t="shared" si="16"/>
        <v>2.6034971151834809E-2</v>
      </c>
      <c r="E43" s="25">
        <f t="shared" si="16"/>
        <v>2.4409461176211403E-2</v>
      </c>
      <c r="F43" s="25">
        <f t="shared" si="16"/>
        <v>3.1525564549838805E-2</v>
      </c>
      <c r="G43" s="25">
        <f t="shared" si="16"/>
        <v>3.3297290531533082E-2</v>
      </c>
      <c r="H43" s="25">
        <f t="shared" si="16"/>
        <v>2.5404010643739497E-2</v>
      </c>
      <c r="I43" s="25">
        <f t="shared" si="16"/>
        <v>3.894196357379507E-2</v>
      </c>
      <c r="J43" s="25">
        <f t="shared" si="16"/>
        <v>3.1490633122738317E-2</v>
      </c>
      <c r="K43" s="25">
        <f t="shared" si="17"/>
        <v>2.0796031589763224E-2</v>
      </c>
      <c r="L43" s="25">
        <f t="shared" si="17"/>
        <v>3.5780267216378177E-2</v>
      </c>
    </row>
    <row r="44" spans="1:12">
      <c r="A44" s="24" t="s">
        <v>15</v>
      </c>
      <c r="B44" s="17">
        <v>1</v>
      </c>
      <c r="C44" s="17">
        <v>2</v>
      </c>
      <c r="D44" s="17">
        <v>3</v>
      </c>
      <c r="E44" s="17">
        <v>4</v>
      </c>
      <c r="F44" s="17">
        <v>5</v>
      </c>
      <c r="G44" s="17">
        <v>6</v>
      </c>
      <c r="H44" s="17">
        <v>7</v>
      </c>
      <c r="I44" s="17">
        <v>8</v>
      </c>
      <c r="J44" s="17">
        <v>9</v>
      </c>
      <c r="K44" s="18">
        <v>10</v>
      </c>
      <c r="L44" s="6">
        <v>0</v>
      </c>
    </row>
    <row r="45" spans="1:12" ht="18">
      <c r="A45" s="16" t="s">
        <v>17</v>
      </c>
      <c r="B45" s="25">
        <f t="shared" ref="B45:I45" si="18">B39*(B$5/B$6)*((B27^2)/(2*9.81))</f>
        <v>164.16808227633058</v>
      </c>
      <c r="C45" s="25">
        <f t="shared" si="18"/>
        <v>130.26408987127408</v>
      </c>
      <c r="D45" s="25">
        <f t="shared" si="18"/>
        <v>32.653481659759208</v>
      </c>
      <c r="E45" s="25">
        <f t="shared" si="18"/>
        <v>145.85686025069174</v>
      </c>
      <c r="F45" s="25">
        <f t="shared" si="18"/>
        <v>168.15272886908326</v>
      </c>
      <c r="G45" s="25">
        <f t="shared" si="18"/>
        <v>85.231032758580099</v>
      </c>
      <c r="H45" s="25">
        <f t="shared" si="18"/>
        <v>115.75427102048596</v>
      </c>
      <c r="I45" s="25">
        <f t="shared" si="18"/>
        <v>116.06270160837275</v>
      </c>
      <c r="J45" s="25">
        <f>J39*(J$5/J$6)*((J27^2)/(2*9.81))</f>
        <v>51.138619655148062</v>
      </c>
      <c r="K45" s="25">
        <f>K39*(K$5/K$6)*((K27^2)/(2*9.81))</f>
        <v>68.479145595833273</v>
      </c>
      <c r="L45" s="25">
        <f>L39*(L$5/L$6)*((L27^2)/(2*9.81))</f>
        <v>3.1264643670528707</v>
      </c>
    </row>
    <row r="46" spans="1:12" ht="18">
      <c r="A46" s="16" t="s">
        <v>18</v>
      </c>
      <c r="B46" s="25">
        <f t="shared" ref="B46:I46" si="19">B40*(B$5/B$6)*((B28^2)/(2*9.81))</f>
        <v>133.58934200534372</v>
      </c>
      <c r="C46" s="25">
        <f t="shared" si="19"/>
        <v>106.00047105098842</v>
      </c>
      <c r="D46" s="25">
        <f t="shared" si="19"/>
        <v>48.252744194463091</v>
      </c>
      <c r="E46" s="25">
        <f t="shared" si="19"/>
        <v>116.61959715028146</v>
      </c>
      <c r="F46" s="25">
        <f t="shared" si="19"/>
        <v>122.21844084656662</v>
      </c>
      <c r="G46" s="25">
        <f t="shared" si="19"/>
        <v>98.046351388149674</v>
      </c>
      <c r="H46" s="25">
        <f t="shared" si="19"/>
        <v>131.78325194013655</v>
      </c>
      <c r="I46" s="25">
        <f t="shared" si="19"/>
        <v>142.62957553974906</v>
      </c>
      <c r="J46" s="25">
        <f t="shared" ref="J46:K49" si="20">J40*(J$5/J$6)*((J28^2)/(2*9.81))</f>
        <v>66.973945304405945</v>
      </c>
      <c r="K46" s="25">
        <f t="shared" si="20"/>
        <v>94.216184749227352</v>
      </c>
      <c r="L46" s="25">
        <f t="shared" ref="L46" si="21">L40*(L$5/L$6)*((L28^2)/(2*9.81))</f>
        <v>9.3793931011586125</v>
      </c>
    </row>
    <row r="47" spans="1:12" ht="18">
      <c r="A47" s="16" t="s">
        <v>19</v>
      </c>
      <c r="B47" s="25">
        <f t="shared" ref="B47:I47" si="22">B41*(B$5/B$6)*((B29^2)/(2*9.81))</f>
        <v>105.75134594083495</v>
      </c>
      <c r="C47" s="25">
        <f t="shared" si="22"/>
        <v>83.911577942768318</v>
      </c>
      <c r="D47" s="25">
        <f t="shared" si="22"/>
        <v>66.387940768340428</v>
      </c>
      <c r="E47" s="25">
        <f t="shared" si="22"/>
        <v>98.703905667038512</v>
      </c>
      <c r="F47" s="25">
        <f t="shared" si="22"/>
        <v>97.719540317573177</v>
      </c>
      <c r="G47" s="25">
        <f t="shared" si="22"/>
        <v>111.62324217400992</v>
      </c>
      <c r="H47" s="25">
        <f t="shared" si="22"/>
        <v>148.69482739032244</v>
      </c>
      <c r="I47" s="25">
        <f t="shared" si="22"/>
        <v>156.783915949202</v>
      </c>
      <c r="J47" s="25">
        <f t="shared" si="20"/>
        <v>84.604174113519846</v>
      </c>
      <c r="K47" s="25">
        <f t="shared" si="20"/>
        <v>123.39069076827023</v>
      </c>
      <c r="L47" s="25">
        <f t="shared" ref="L47" si="23">L41*(L$5/L$6)*((L29^2)/(2*9.81))</f>
        <v>38.009006465825045</v>
      </c>
    </row>
    <row r="48" spans="1:12" ht="18">
      <c r="A48" s="16" t="s">
        <v>20</v>
      </c>
      <c r="B48" s="25">
        <f t="shared" ref="B48:I48" si="24">B42*(B$5/B$6)*((B30^2)/(2*9.81))</f>
        <v>80.747488198706634</v>
      </c>
      <c r="C48" s="25">
        <f t="shared" si="24"/>
        <v>64.071516909669739</v>
      </c>
      <c r="D48" s="25">
        <f t="shared" si="24"/>
        <v>109.83278269297772</v>
      </c>
      <c r="E48" s="25">
        <f t="shared" si="24"/>
        <v>82.08404113816529</v>
      </c>
      <c r="F48" s="25">
        <f t="shared" si="24"/>
        <v>82.70737101674878</v>
      </c>
      <c r="G48" s="25">
        <f t="shared" si="24"/>
        <v>125.9477094657842</v>
      </c>
      <c r="H48" s="25">
        <f t="shared" si="24"/>
        <v>166.47388983452475</v>
      </c>
      <c r="I48" s="25">
        <f t="shared" si="24"/>
        <v>171.50832213180919</v>
      </c>
      <c r="J48" s="25">
        <f t="shared" si="20"/>
        <v>103.97015816002549</v>
      </c>
      <c r="K48" s="25">
        <f t="shared" si="20"/>
        <v>155.8720699265638</v>
      </c>
      <c r="L48" s="25">
        <f t="shared" ref="L48" si="25">L42*(L$5/L$6)*((L30^2)/(2*9.81))</f>
        <v>62.882428634204267</v>
      </c>
    </row>
    <row r="49" spans="1:12" ht="18">
      <c r="A49" s="16" t="s">
        <v>21</v>
      </c>
      <c r="B49" s="25">
        <f t="shared" ref="B49:I49" si="26">B43*(B$5/B$6)*((B31^2)/(2*9.81))</f>
        <v>58.689693448899803</v>
      </c>
      <c r="C49" s="25">
        <f t="shared" si="26"/>
        <v>46.569097938761011</v>
      </c>
      <c r="D49" s="25">
        <f t="shared" si="26"/>
        <v>162.30223847711397</v>
      </c>
      <c r="E49" s="25">
        <f t="shared" si="26"/>
        <v>66.794671002671862</v>
      </c>
      <c r="F49" s="25">
        <f t="shared" si="26"/>
        <v>68.781019343547953</v>
      </c>
      <c r="G49" s="25">
        <f t="shared" si="26"/>
        <v>141.00695685586641</v>
      </c>
      <c r="H49" s="25">
        <f t="shared" si="26"/>
        <v>185.10654301414175</v>
      </c>
      <c r="I49" s="25">
        <f t="shared" si="26"/>
        <v>202.63870309654394</v>
      </c>
      <c r="J49" s="25">
        <f t="shared" si="20"/>
        <v>125.02138711641426</v>
      </c>
      <c r="K49" s="25">
        <f t="shared" si="20"/>
        <v>191.55134995172358</v>
      </c>
      <c r="L49" s="25">
        <f t="shared" ref="L49" si="27">L43*(L$5/L$6)*((L31^2)/(2*9.81))</f>
        <v>127.84654913787016</v>
      </c>
    </row>
    <row r="50" spans="1:12">
      <c r="A50" s="24" t="s">
        <v>9</v>
      </c>
      <c r="B50" s="17">
        <v>1</v>
      </c>
      <c r="C50" s="17">
        <v>2</v>
      </c>
      <c r="D50" s="17">
        <v>3</v>
      </c>
      <c r="E50" s="17">
        <v>4</v>
      </c>
      <c r="F50" s="17">
        <v>5</v>
      </c>
      <c r="G50" s="17">
        <v>6</v>
      </c>
      <c r="H50" s="17">
        <v>7</v>
      </c>
      <c r="I50" s="17">
        <v>8</v>
      </c>
      <c r="J50" s="17">
        <v>9</v>
      </c>
      <c r="K50" s="18">
        <v>10</v>
      </c>
      <c r="L50" s="6">
        <v>0</v>
      </c>
    </row>
    <row r="51" spans="1:12" ht="18">
      <c r="A51" s="16" t="s">
        <v>17</v>
      </c>
      <c r="B51" s="23">
        <f t="shared" ref="B51:J55" si="28">B$7+B45</f>
        <v>179.16808227633058</v>
      </c>
      <c r="C51" s="23">
        <f t="shared" si="28"/>
        <v>139.26408987127408</v>
      </c>
      <c r="D51" s="23">
        <f t="shared" si="28"/>
        <v>23.653481659759208</v>
      </c>
      <c r="E51" s="23">
        <f t="shared" si="28"/>
        <v>132.85686025069174</v>
      </c>
      <c r="F51" s="23">
        <f t="shared" si="28"/>
        <v>153.15272886908326</v>
      </c>
      <c r="G51" s="23">
        <f t="shared" si="28"/>
        <v>105.2310327585801</v>
      </c>
      <c r="H51" s="23">
        <f t="shared" si="28"/>
        <v>125.75427102048596</v>
      </c>
      <c r="I51" s="23">
        <f t="shared" si="28"/>
        <v>111.06270160837275</v>
      </c>
      <c r="J51" s="23">
        <f t="shared" si="28"/>
        <v>69.138619655148062</v>
      </c>
      <c r="K51" s="23">
        <f>K$7+K45</f>
        <v>80.479145595833273</v>
      </c>
      <c r="L51" s="23">
        <f>L$7+L45</f>
        <v>33.126464367052868</v>
      </c>
    </row>
    <row r="52" spans="1:12" ht="18">
      <c r="A52" s="16" t="s">
        <v>18</v>
      </c>
      <c r="B52" s="23">
        <f t="shared" si="28"/>
        <v>148.58934200534372</v>
      </c>
      <c r="C52" s="23">
        <f t="shared" si="28"/>
        <v>115.00047105098842</v>
      </c>
      <c r="D52" s="23">
        <f t="shared" si="28"/>
        <v>39.252744194463091</v>
      </c>
      <c r="E52" s="23">
        <f t="shared" si="28"/>
        <v>103.61959715028146</v>
      </c>
      <c r="F52" s="23">
        <f t="shared" si="28"/>
        <v>107.21844084656662</v>
      </c>
      <c r="G52" s="23">
        <f t="shared" si="28"/>
        <v>118.04635138814967</v>
      </c>
      <c r="H52" s="23">
        <f t="shared" si="28"/>
        <v>141.78325194013655</v>
      </c>
      <c r="I52" s="23">
        <f t="shared" si="28"/>
        <v>137.62957553974906</v>
      </c>
      <c r="J52" s="23">
        <f t="shared" si="28"/>
        <v>84.973945304405945</v>
      </c>
      <c r="K52" s="23">
        <f t="shared" ref="K52:L55" si="29">K$7+K46</f>
        <v>106.21618474922735</v>
      </c>
      <c r="L52" s="23">
        <f t="shared" si="29"/>
        <v>39.379393101158612</v>
      </c>
    </row>
    <row r="53" spans="1:12" ht="18">
      <c r="A53" s="16" t="s">
        <v>19</v>
      </c>
      <c r="B53" s="23">
        <f t="shared" si="28"/>
        <v>120.75134594083495</v>
      </c>
      <c r="C53" s="23">
        <f t="shared" si="28"/>
        <v>92.911577942768318</v>
      </c>
      <c r="D53" s="23">
        <f t="shared" si="28"/>
        <v>57.387940768340428</v>
      </c>
      <c r="E53" s="23">
        <f t="shared" si="28"/>
        <v>85.703905667038512</v>
      </c>
      <c r="F53" s="23">
        <f t="shared" si="28"/>
        <v>82.719540317573177</v>
      </c>
      <c r="G53" s="23">
        <f t="shared" si="28"/>
        <v>131.62324217400993</v>
      </c>
      <c r="H53" s="23">
        <f t="shared" si="28"/>
        <v>158.69482739032244</v>
      </c>
      <c r="I53" s="23">
        <f t="shared" si="28"/>
        <v>151.783915949202</v>
      </c>
      <c r="J53" s="23">
        <f t="shared" si="28"/>
        <v>102.60417411351985</v>
      </c>
      <c r="K53" s="23">
        <f t="shared" si="29"/>
        <v>135.39069076827025</v>
      </c>
      <c r="L53" s="23">
        <f t="shared" si="29"/>
        <v>68.009006465825053</v>
      </c>
    </row>
    <row r="54" spans="1:12" ht="18">
      <c r="A54" s="16" t="s">
        <v>20</v>
      </c>
      <c r="B54" s="23">
        <f t="shared" si="28"/>
        <v>95.747488198706634</v>
      </c>
      <c r="C54" s="23">
        <f t="shared" si="28"/>
        <v>73.071516909669739</v>
      </c>
      <c r="D54" s="23">
        <f t="shared" si="28"/>
        <v>100.83278269297772</v>
      </c>
      <c r="E54" s="23">
        <f t="shared" si="28"/>
        <v>69.08404113816529</v>
      </c>
      <c r="F54" s="23">
        <f t="shared" si="28"/>
        <v>67.70737101674878</v>
      </c>
      <c r="G54" s="23">
        <f t="shared" si="28"/>
        <v>145.94770946578421</v>
      </c>
      <c r="H54" s="23">
        <f t="shared" si="28"/>
        <v>176.47388983452475</v>
      </c>
      <c r="I54" s="23">
        <f t="shared" si="28"/>
        <v>166.50832213180919</v>
      </c>
      <c r="J54" s="23">
        <f t="shared" si="28"/>
        <v>121.97015816002549</v>
      </c>
      <c r="K54" s="23">
        <f t="shared" si="29"/>
        <v>167.8720699265638</v>
      </c>
      <c r="L54" s="23">
        <f t="shared" si="29"/>
        <v>92.882428634204274</v>
      </c>
    </row>
    <row r="55" spans="1:12" ht="18">
      <c r="A55" s="16" t="s">
        <v>21</v>
      </c>
      <c r="B55" s="23">
        <f t="shared" si="28"/>
        <v>73.689693448899803</v>
      </c>
      <c r="C55" s="23">
        <f t="shared" si="28"/>
        <v>55.569097938761011</v>
      </c>
      <c r="D55" s="23">
        <f t="shared" si="28"/>
        <v>153.30223847711397</v>
      </c>
      <c r="E55" s="23">
        <f t="shared" si="28"/>
        <v>53.794671002671862</v>
      </c>
      <c r="F55" s="23">
        <f t="shared" si="28"/>
        <v>53.781019343547953</v>
      </c>
      <c r="G55" s="23">
        <f t="shared" si="28"/>
        <v>161.00695685586641</v>
      </c>
      <c r="H55" s="23">
        <f t="shared" si="28"/>
        <v>195.10654301414175</v>
      </c>
      <c r="I55" s="23">
        <f t="shared" si="28"/>
        <v>197.63870309654394</v>
      </c>
      <c r="J55" s="23">
        <f t="shared" si="28"/>
        <v>143.02138711641425</v>
      </c>
      <c r="K55" s="23">
        <f t="shared" si="29"/>
        <v>203.55134995172358</v>
      </c>
      <c r="L55" s="23">
        <f t="shared" si="29"/>
        <v>157.84654913787017</v>
      </c>
    </row>
  </sheetData>
  <mergeCells count="3">
    <mergeCell ref="A2:A3"/>
    <mergeCell ref="B2:K2"/>
    <mergeCell ref="B11:K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20" sqref="B20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39</v>
      </c>
    </row>
    <row r="3" spans="1:6" ht="6" customHeight="1">
      <c r="A3" s="80"/>
      <c r="B3" s="82"/>
    </row>
    <row r="4" spans="1:6">
      <c r="A4" s="63" t="s">
        <v>2</v>
      </c>
      <c r="B4" s="64">
        <v>180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2000</v>
      </c>
      <c r="D5" s="30"/>
    </row>
    <row r="6" spans="1:6" ht="45">
      <c r="A6" s="63" t="s">
        <v>10</v>
      </c>
      <c r="B6" s="64">
        <v>0.109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-5</v>
      </c>
      <c r="D7" s="58">
        <f>B23</f>
        <v>730.78562823214213</v>
      </c>
      <c r="E7" s="59">
        <f>B22</f>
        <v>550.78562823214213</v>
      </c>
      <c r="F7" s="55">
        <f>B11</f>
        <v>1.6E-2</v>
      </c>
    </row>
    <row r="8" spans="1:6" ht="18.75" customHeight="1">
      <c r="A8" s="63" t="s">
        <v>16</v>
      </c>
      <c r="B8" s="64">
        <v>870</v>
      </c>
      <c r="D8" s="58">
        <f>C23</f>
        <v>800.25883176115985</v>
      </c>
      <c r="E8" s="59">
        <f>C22</f>
        <v>620.25883176115985</v>
      </c>
      <c r="F8" s="55">
        <f>B12</f>
        <v>1.7999999999999999E-2</v>
      </c>
    </row>
    <row r="9" spans="1:6" ht="19.5" customHeight="1">
      <c r="A9" s="63" t="s">
        <v>47</v>
      </c>
      <c r="B9" s="64">
        <v>0.59</v>
      </c>
      <c r="D9" s="58">
        <f>D23</f>
        <v>834.99543352566866</v>
      </c>
      <c r="E9" s="59">
        <f>D22</f>
        <v>654.99543352566866</v>
      </c>
      <c r="F9" s="55">
        <f>B13</f>
        <v>1.9E-2</v>
      </c>
    </row>
    <row r="10" spans="1:6" ht="16.5" customHeight="1">
      <c r="A10" s="65" t="s">
        <v>13</v>
      </c>
      <c r="B10" s="66"/>
      <c r="C10" s="2"/>
      <c r="D10" s="58">
        <f>E23</f>
        <v>869.73203529017746</v>
      </c>
      <c r="E10" s="59">
        <f>E22</f>
        <v>689.73203529017746</v>
      </c>
      <c r="F10" s="55">
        <f>B14</f>
        <v>0.02</v>
      </c>
    </row>
    <row r="11" spans="1:6" ht="18.75" thickBot="1">
      <c r="A11" s="63" t="s">
        <v>17</v>
      </c>
      <c r="B11" s="66">
        <v>1.6E-2</v>
      </c>
      <c r="C11" s="2"/>
      <c r="D11" s="60">
        <f>F23</f>
        <v>939.2052388191953</v>
      </c>
      <c r="E11" s="61">
        <f>F22</f>
        <v>759.2052388191953</v>
      </c>
      <c r="F11" s="56">
        <f>B15</f>
        <v>2.1999999999999999E-2</v>
      </c>
    </row>
    <row r="12" spans="1:6" ht="18">
      <c r="A12" s="63" t="s">
        <v>18</v>
      </c>
      <c r="B12" s="66">
        <v>1.7999999999999999E-2</v>
      </c>
      <c r="C12" s="2"/>
    </row>
    <row r="13" spans="1:6" ht="18">
      <c r="A13" s="63" t="s">
        <v>19</v>
      </c>
      <c r="B13" s="66">
        <v>1.9E-2</v>
      </c>
      <c r="C13" s="2"/>
    </row>
    <row r="14" spans="1:6" ht="18">
      <c r="A14" s="63" t="s">
        <v>20</v>
      </c>
      <c r="B14" s="66">
        <v>0.02</v>
      </c>
      <c r="C14" s="2"/>
    </row>
    <row r="15" spans="1:6" ht="18.75" thickBot="1">
      <c r="A15" s="67" t="s">
        <v>21</v>
      </c>
      <c r="B15" s="68">
        <v>2.1999999999999999E-2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1.7155261009254728</v>
      </c>
      <c r="C17" s="44">
        <f>4*B12/(3.14*$B$6^2)</f>
        <v>1.9299668635411567</v>
      </c>
      <c r="D17" s="44">
        <f>4*B13/(3.14*$B$6^2)</f>
        <v>2.0371872448489987</v>
      </c>
      <c r="E17" s="44">
        <f>4*B14/(3.14*$B$6^2)</f>
        <v>2.1444076261568408</v>
      </c>
      <c r="F17" s="45">
        <f>4*B15/(3.14*$B$6^2)</f>
        <v>2.3588483887725249</v>
      </c>
    </row>
    <row r="18" spans="1:6">
      <c r="A18" s="43" t="s">
        <v>25</v>
      </c>
      <c r="B18" s="44">
        <f>B17*$B$6/$B$9*10^3</f>
        <v>316.93617796758735</v>
      </c>
      <c r="C18" s="44">
        <f t="shared" ref="C18:F18" si="0">C17*$B$6/$B$9*10^3</f>
        <v>356.55320021353572</v>
      </c>
      <c r="D18" s="44">
        <f t="shared" si="0"/>
        <v>376.36171133650998</v>
      </c>
      <c r="E18" s="44">
        <f t="shared" si="0"/>
        <v>396.17022245948414</v>
      </c>
      <c r="F18" s="44">
        <f t="shared" si="0"/>
        <v>435.78724470543256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0.20193339999999999</v>
      </c>
      <c r="C20" s="44">
        <f t="shared" ref="C20:F20" si="2">IF(C19="Ламинарный",64/C18,0.3164/C18^0.25)</f>
        <v>0.17949635555555557</v>
      </c>
      <c r="D20" s="44">
        <f t="shared" si="2"/>
        <v>0.1700491789473684</v>
      </c>
      <c r="E20" s="44">
        <f t="shared" si="2"/>
        <v>0.16154672</v>
      </c>
      <c r="F20" s="44">
        <f t="shared" si="2"/>
        <v>0.14686065454545455</v>
      </c>
    </row>
    <row r="21" spans="1:6">
      <c r="A21" s="43" t="s">
        <v>34</v>
      </c>
      <c r="B21" s="44">
        <f>B20*($B$5/$B$6)*((B17^2)/(2*9.81))</f>
        <v>555.78562823214213</v>
      </c>
      <c r="C21" s="44">
        <f t="shared" ref="C21:F21" si="3">C20*($B$5/$B$6)*((C17^2)/(2*9.81))</f>
        <v>625.25883176115985</v>
      </c>
      <c r="D21" s="44">
        <f t="shared" si="3"/>
        <v>659.99543352566866</v>
      </c>
      <c r="E21" s="44">
        <f t="shared" si="3"/>
        <v>694.73203529017746</v>
      </c>
      <c r="F21" s="45">
        <f t="shared" si="3"/>
        <v>764.2052388191953</v>
      </c>
    </row>
    <row r="22" spans="1:6" ht="17.25" customHeight="1">
      <c r="A22" s="43" t="s">
        <v>33</v>
      </c>
      <c r="B22" s="44">
        <f>B21+$B$7</f>
        <v>550.78562823214213</v>
      </c>
      <c r="C22" s="44">
        <f t="shared" ref="C22:F22" si="4">C21+$B$7</f>
        <v>620.25883176115985</v>
      </c>
      <c r="D22" s="44">
        <f t="shared" si="4"/>
        <v>654.99543352566866</v>
      </c>
      <c r="E22" s="44">
        <f t="shared" si="4"/>
        <v>689.73203529017746</v>
      </c>
      <c r="F22" s="45">
        <f t="shared" si="4"/>
        <v>759.2052388191953</v>
      </c>
    </row>
    <row r="23" spans="1:6" ht="15.75" thickBot="1">
      <c r="A23" s="49" t="s">
        <v>32</v>
      </c>
      <c r="B23" s="50">
        <f>$B$4+B22</f>
        <v>730.78562823214213</v>
      </c>
      <c r="C23" s="50">
        <f t="shared" ref="C23:F23" si="5">$B$4+C22</f>
        <v>800.25883176115985</v>
      </c>
      <c r="D23" s="50">
        <f t="shared" si="5"/>
        <v>834.99543352566866</v>
      </c>
      <c r="E23" s="50">
        <f t="shared" si="5"/>
        <v>869.73203529017746</v>
      </c>
      <c r="F23" s="50">
        <f t="shared" si="5"/>
        <v>939.2052388191953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20" sqref="B20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38</v>
      </c>
    </row>
    <row r="3" spans="1:6" ht="6" customHeight="1">
      <c r="A3" s="80"/>
      <c r="B3" s="82"/>
    </row>
    <row r="4" spans="1:6">
      <c r="A4" s="63" t="s">
        <v>2</v>
      </c>
      <c r="B4" s="64">
        <v>110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1200</v>
      </c>
      <c r="D5" s="30"/>
    </row>
    <row r="6" spans="1:6" ht="45">
      <c r="A6" s="63" t="s">
        <v>10</v>
      </c>
      <c r="B6" s="64">
        <v>0.1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18</v>
      </c>
      <c r="D7" s="58">
        <f>B23</f>
        <v>277.59387600070124</v>
      </c>
      <c r="E7" s="59">
        <f>B22</f>
        <v>167.59387600070121</v>
      </c>
      <c r="F7" s="55">
        <f>B11</f>
        <v>1.2E-2</v>
      </c>
    </row>
    <row r="8" spans="1:6" ht="18.75" customHeight="1">
      <c r="A8" s="63" t="s">
        <v>16</v>
      </c>
      <c r="B8" s="64">
        <v>800</v>
      </c>
      <c r="D8" s="58">
        <f>C23</f>
        <v>302.52618866748469</v>
      </c>
      <c r="E8" s="59">
        <f>C22</f>
        <v>192.52618866748472</v>
      </c>
      <c r="F8" s="55">
        <f>B12</f>
        <v>1.4E-2</v>
      </c>
    </row>
    <row r="9" spans="1:6" ht="19.5" customHeight="1">
      <c r="A9" s="63" t="s">
        <v>47</v>
      </c>
      <c r="B9" s="64">
        <v>0.25</v>
      </c>
      <c r="D9" s="58">
        <f>D23</f>
        <v>327.45850133426825</v>
      </c>
      <c r="E9" s="59">
        <f>D22</f>
        <v>217.45850133426825</v>
      </c>
      <c r="F9" s="55">
        <f>B13</f>
        <v>1.6E-2</v>
      </c>
    </row>
    <row r="10" spans="1:6" ht="16.5" customHeight="1">
      <c r="A10" s="65" t="s">
        <v>13</v>
      </c>
      <c r="B10" s="66"/>
      <c r="C10" s="2"/>
      <c r="D10" s="58">
        <f>E23</f>
        <v>352.39081400105175</v>
      </c>
      <c r="E10" s="59">
        <f>E22</f>
        <v>242.39081400105175</v>
      </c>
      <c r="F10" s="55">
        <f>B14</f>
        <v>1.7999999999999999E-2</v>
      </c>
    </row>
    <row r="11" spans="1:6" ht="18.75" thickBot="1">
      <c r="A11" s="63" t="s">
        <v>17</v>
      </c>
      <c r="B11" s="66">
        <v>1.2E-2</v>
      </c>
      <c r="C11" s="2"/>
      <c r="D11" s="60">
        <f>F23</f>
        <v>377.32312666783537</v>
      </c>
      <c r="E11" s="61">
        <f>F22</f>
        <v>267.32312666783537</v>
      </c>
      <c r="F11" s="56">
        <f>B15</f>
        <v>0.02</v>
      </c>
    </row>
    <row r="12" spans="1:6" ht="18">
      <c r="A12" s="63" t="s">
        <v>18</v>
      </c>
      <c r="B12" s="66">
        <v>1.4E-2</v>
      </c>
      <c r="C12" s="2"/>
    </row>
    <row r="13" spans="1:6" ht="18">
      <c r="A13" s="63" t="s">
        <v>19</v>
      </c>
      <c r="B13" s="66">
        <v>1.6E-2</v>
      </c>
      <c r="C13" s="2"/>
    </row>
    <row r="14" spans="1:6" ht="18">
      <c r="A14" s="63" t="s">
        <v>20</v>
      </c>
      <c r="B14" s="66">
        <v>1.7999999999999999E-2</v>
      </c>
      <c r="C14" s="2"/>
    </row>
    <row r="15" spans="1:6" ht="18.75" thickBot="1">
      <c r="A15" s="67" t="s">
        <v>21</v>
      </c>
      <c r="B15" s="68">
        <v>0.02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1.5286624203821655</v>
      </c>
      <c r="C17" s="44">
        <f>4*B12/(3.14*$B$6^2)</f>
        <v>1.7834394904458597</v>
      </c>
      <c r="D17" s="44">
        <f>4*B13/(3.14*$B$6^2)</f>
        <v>2.0382165605095537</v>
      </c>
      <c r="E17" s="44">
        <f>4*B14/(3.14*$B$6^2)</f>
        <v>2.2929936305732479</v>
      </c>
      <c r="F17" s="45">
        <f>4*B15/(3.14*$B$6^2)</f>
        <v>2.5477707006369426</v>
      </c>
    </row>
    <row r="18" spans="1:6">
      <c r="A18" s="43" t="s">
        <v>25</v>
      </c>
      <c r="B18" s="44">
        <f>B17*$B$6/$B$9*10^3</f>
        <v>611.46496815286616</v>
      </c>
      <c r="C18" s="44">
        <f t="shared" ref="C18:F18" si="0">C17*$B$6/$B$9*10^3</f>
        <v>713.37579617834388</v>
      </c>
      <c r="D18" s="44">
        <f t="shared" si="0"/>
        <v>815.28662420382148</v>
      </c>
      <c r="E18" s="44">
        <f t="shared" si="0"/>
        <v>917.19745222929919</v>
      </c>
      <c r="F18" s="44">
        <f t="shared" si="0"/>
        <v>1019.108280254777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0.10466666666666669</v>
      </c>
      <c r="C20" s="44">
        <f t="shared" ref="C20:F20" si="2">IF(C19="Ламинарный",64/C18,0.3164/C18^0.25)</f>
        <v>8.9714285714285719E-2</v>
      </c>
      <c r="D20" s="44">
        <f t="shared" si="2"/>
        <v>7.8500000000000014E-2</v>
      </c>
      <c r="E20" s="44">
        <f t="shared" si="2"/>
        <v>6.9777777777777786E-2</v>
      </c>
      <c r="F20" s="45">
        <f t="shared" si="2"/>
        <v>6.2800000000000009E-2</v>
      </c>
    </row>
    <row r="21" spans="1:6">
      <c r="A21" s="43" t="s">
        <v>34</v>
      </c>
      <c r="B21" s="44">
        <f>B20*($B$5/$B$6)*((B17^2)/(2*9.81))</f>
        <v>149.59387600070121</v>
      </c>
      <c r="C21" s="44">
        <f t="shared" ref="C21:F21" si="3">C20*($B$5/$B$6)*((C17^2)/(2*9.81))</f>
        <v>174.52618866748472</v>
      </c>
      <c r="D21" s="44">
        <f t="shared" si="3"/>
        <v>199.45850133426825</v>
      </c>
      <c r="E21" s="44">
        <f t="shared" si="3"/>
        <v>224.39081400105175</v>
      </c>
      <c r="F21" s="45">
        <f t="shared" si="3"/>
        <v>249.32312666783537</v>
      </c>
    </row>
    <row r="22" spans="1:6" ht="17.25" customHeight="1">
      <c r="A22" s="43" t="s">
        <v>33</v>
      </c>
      <c r="B22" s="44">
        <f>B21+$B$7</f>
        <v>167.59387600070121</v>
      </c>
      <c r="C22" s="44">
        <f t="shared" ref="C22:F22" si="4">C21+$B$7</f>
        <v>192.52618866748472</v>
      </c>
      <c r="D22" s="44">
        <f t="shared" si="4"/>
        <v>217.45850133426825</v>
      </c>
      <c r="E22" s="44">
        <f t="shared" si="4"/>
        <v>242.39081400105175</v>
      </c>
      <c r="F22" s="45">
        <f t="shared" si="4"/>
        <v>267.32312666783537</v>
      </c>
    </row>
    <row r="23" spans="1:6" ht="15.75" thickBot="1">
      <c r="A23" s="49" t="s">
        <v>32</v>
      </c>
      <c r="B23" s="50">
        <f>$B$4+B22</f>
        <v>277.59387600070124</v>
      </c>
      <c r="C23" s="50">
        <f t="shared" ref="C23:F23" si="5">$B$4+C22</f>
        <v>302.52618866748469</v>
      </c>
      <c r="D23" s="50">
        <f t="shared" si="5"/>
        <v>327.45850133426825</v>
      </c>
      <c r="E23" s="50">
        <f t="shared" si="5"/>
        <v>352.39081400105175</v>
      </c>
      <c r="F23" s="50">
        <f t="shared" si="5"/>
        <v>377.32312666783537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4"/>
  <sheetViews>
    <sheetView topLeftCell="A7" workbookViewId="0">
      <selection activeCell="B20" sqref="B20"/>
    </sheetView>
  </sheetViews>
  <sheetFormatPr defaultRowHeight="15"/>
  <cols>
    <col min="1" max="1" width="37.5703125" customWidth="1"/>
    <col min="2" max="2" width="16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37</v>
      </c>
    </row>
    <row r="3" spans="1:6" ht="6" customHeight="1">
      <c r="A3" s="80"/>
      <c r="B3" s="82"/>
    </row>
    <row r="4" spans="1:6">
      <c r="A4" s="63" t="s">
        <v>2</v>
      </c>
      <c r="B4" s="64">
        <v>106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10000</v>
      </c>
      <c r="D5" s="30"/>
    </row>
    <row r="6" spans="1:6" ht="45">
      <c r="A6" s="63" t="s">
        <v>10</v>
      </c>
      <c r="B6" s="64">
        <v>0.311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12</v>
      </c>
      <c r="D7" s="58">
        <f>B23</f>
        <v>239.7750546301279</v>
      </c>
      <c r="E7" s="59">
        <f>B22</f>
        <v>133.7750546301279</v>
      </c>
      <c r="F7" s="55">
        <f>B11</f>
        <v>0.1</v>
      </c>
    </row>
    <row r="8" spans="1:6" ht="18.75" customHeight="1">
      <c r="A8" s="63" t="s">
        <v>16</v>
      </c>
      <c r="B8" s="64">
        <v>849</v>
      </c>
      <c r="D8" s="58">
        <f>C23</f>
        <v>285.54270143197414</v>
      </c>
      <c r="E8" s="59">
        <f>C22</f>
        <v>179.54270143197411</v>
      </c>
      <c r="F8" s="55">
        <f>B12</f>
        <v>0.12</v>
      </c>
    </row>
    <row r="9" spans="1:6" ht="19.5" customHeight="1">
      <c r="A9" s="63" t="s">
        <v>47</v>
      </c>
      <c r="B9" s="64">
        <v>0.1376</v>
      </c>
      <c r="D9" s="58">
        <f>D23</f>
        <v>337.42312478369473</v>
      </c>
      <c r="E9" s="59">
        <f>D22</f>
        <v>231.42312478369473</v>
      </c>
      <c r="F9" s="55">
        <f>B13</f>
        <v>0.14000000000000001</v>
      </c>
    </row>
    <row r="10" spans="1:6" ht="16.5" customHeight="1">
      <c r="A10" s="65" t="s">
        <v>13</v>
      </c>
      <c r="B10" s="66"/>
      <c r="C10" s="2"/>
      <c r="D10" s="58">
        <f>E23</f>
        <v>395.18409255055548</v>
      </c>
      <c r="E10" s="59">
        <f>E22</f>
        <v>289.18409255055548</v>
      </c>
      <c r="F10" s="55">
        <f>B14</f>
        <v>0.16</v>
      </c>
    </row>
    <row r="11" spans="1:6" ht="18.75" thickBot="1">
      <c r="A11" s="63" t="s">
        <v>17</v>
      </c>
      <c r="B11" s="66">
        <v>0.1</v>
      </c>
      <c r="C11" s="2"/>
      <c r="D11" s="60">
        <f>F23</f>
        <v>458.63182158431016</v>
      </c>
      <c r="E11" s="61">
        <f>F22</f>
        <v>352.63182158431016</v>
      </c>
      <c r="F11" s="56">
        <f>B15</f>
        <v>0.18</v>
      </c>
    </row>
    <row r="12" spans="1:6" ht="18">
      <c r="A12" s="63" t="s">
        <v>18</v>
      </c>
      <c r="B12" s="66">
        <v>0.12</v>
      </c>
      <c r="C12" s="2"/>
    </row>
    <row r="13" spans="1:6" ht="18">
      <c r="A13" s="63" t="s">
        <v>19</v>
      </c>
      <c r="B13" s="66">
        <v>0.14000000000000001</v>
      </c>
      <c r="C13" s="2"/>
    </row>
    <row r="14" spans="1:6" ht="18">
      <c r="A14" s="63" t="s">
        <v>20</v>
      </c>
      <c r="B14" s="66">
        <v>0.16</v>
      </c>
      <c r="C14" s="2"/>
    </row>
    <row r="15" spans="1:6" ht="18.75" thickBot="1">
      <c r="A15" s="67" t="s">
        <v>21</v>
      </c>
      <c r="B15" s="68">
        <v>0.18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1.3170721459853303</v>
      </c>
      <c r="C17" s="44">
        <f>4*B12/(3.14*$B$6^2)</f>
        <v>1.5804865751823962</v>
      </c>
      <c r="D17" s="44">
        <f>4*B13/(3.14*$B$6^2)</f>
        <v>1.8439010043794626</v>
      </c>
      <c r="E17" s="44">
        <f>4*B14/(3.14*$B$6^2)</f>
        <v>2.1073154335765287</v>
      </c>
      <c r="F17" s="45">
        <f>4*B15/(3.14*$B$6^2)</f>
        <v>2.3707298627735947</v>
      </c>
    </row>
    <row r="18" spans="1:6">
      <c r="A18" s="43" t="s">
        <v>25</v>
      </c>
      <c r="B18" s="44">
        <f>B17*$B$6/$B$9*10^3</f>
        <v>2976.8127718127744</v>
      </c>
      <c r="C18" s="44">
        <f t="shared" ref="C18:F18" si="0">C17*$B$6/$B$9*10^3</f>
        <v>3572.1753261753288</v>
      </c>
      <c r="D18" s="44">
        <f t="shared" si="0"/>
        <v>4167.5378805378841</v>
      </c>
      <c r="E18" s="44">
        <f t="shared" si="0"/>
        <v>4762.900434900439</v>
      </c>
      <c r="F18" s="44">
        <f t="shared" si="0"/>
        <v>5358.2629892629939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Турбулентный</v>
      </c>
      <c r="E19" s="46" t="str">
        <f t="shared" si="1"/>
        <v>Турбулентный</v>
      </c>
      <c r="F19" s="47" t="str">
        <f t="shared" si="1"/>
        <v>Турбулентный</v>
      </c>
    </row>
    <row r="20" spans="1:6">
      <c r="A20" s="48" t="s">
        <v>11</v>
      </c>
      <c r="B20" s="44">
        <f>IF(B19="Ламинарный",64/B18,0.3164/B18^0.25)</f>
        <v>4.2834982592248792E-2</v>
      </c>
      <c r="C20" s="44">
        <f t="shared" ref="C20:F20" si="2">IF(C19="Ламинарный",64/C18,0.3164/C18^0.25)</f>
        <v>4.0926375371963634E-2</v>
      </c>
      <c r="D20" s="44">
        <f t="shared" si="2"/>
        <v>3.937917250331828E-2</v>
      </c>
      <c r="E20" s="44">
        <f t="shared" si="2"/>
        <v>3.8086283786585851E-2</v>
      </c>
      <c r="F20" s="45">
        <f t="shared" si="2"/>
        <v>3.6981154786594937E-2</v>
      </c>
    </row>
    <row r="21" spans="1:6">
      <c r="A21" s="43" t="s">
        <v>34</v>
      </c>
      <c r="B21" s="44">
        <f>B20*($B$5/$B$6)*((B17^2)/(2*9.81))</f>
        <v>121.7750546301279</v>
      </c>
      <c r="C21" s="44">
        <f t="shared" ref="C21:F21" si="3">C20*($B$5/$B$6)*((C17^2)/(2*9.81))</f>
        <v>167.54270143197411</v>
      </c>
      <c r="D21" s="44">
        <f t="shared" si="3"/>
        <v>219.42312478369473</v>
      </c>
      <c r="E21" s="44">
        <f t="shared" si="3"/>
        <v>277.18409255055548</v>
      </c>
      <c r="F21" s="45">
        <f t="shared" si="3"/>
        <v>340.63182158431016</v>
      </c>
    </row>
    <row r="22" spans="1:6" ht="17.25" customHeight="1">
      <c r="A22" s="43" t="s">
        <v>33</v>
      </c>
      <c r="B22" s="44">
        <f>B21+$B$7</f>
        <v>133.7750546301279</v>
      </c>
      <c r="C22" s="44">
        <f t="shared" ref="C22:F22" si="4">C21+$B$7</f>
        <v>179.54270143197411</v>
      </c>
      <c r="D22" s="44">
        <f t="shared" si="4"/>
        <v>231.42312478369473</v>
      </c>
      <c r="E22" s="44">
        <f t="shared" si="4"/>
        <v>289.18409255055548</v>
      </c>
      <c r="F22" s="45">
        <f t="shared" si="4"/>
        <v>352.63182158431016</v>
      </c>
    </row>
    <row r="23" spans="1:6" ht="15.75" thickBot="1">
      <c r="A23" s="49" t="s">
        <v>32</v>
      </c>
      <c r="B23" s="50">
        <f>$B$4+B22</f>
        <v>239.7750546301279</v>
      </c>
      <c r="C23" s="50">
        <f t="shared" ref="C23:F23" si="5">$B$4+C22</f>
        <v>285.54270143197414</v>
      </c>
      <c r="D23" s="50">
        <f t="shared" si="5"/>
        <v>337.42312478369473</v>
      </c>
      <c r="E23" s="50">
        <f t="shared" si="5"/>
        <v>395.18409255055548</v>
      </c>
      <c r="F23" s="50">
        <f t="shared" si="5"/>
        <v>458.63182158431016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46</v>
      </c>
    </row>
    <row r="3" spans="1:6" ht="12.75" customHeight="1">
      <c r="A3" s="74"/>
      <c r="B3" s="76"/>
    </row>
    <row r="4" spans="1:6">
      <c r="A4" s="35" t="s">
        <v>2</v>
      </c>
      <c r="B4" s="36">
        <v>160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2000</v>
      </c>
      <c r="D5" s="30"/>
    </row>
    <row r="6" spans="1:6" ht="45">
      <c r="A6" s="35" t="s">
        <v>10</v>
      </c>
      <c r="B6" s="36">
        <v>9.5000000000000001E-2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15</v>
      </c>
      <c r="D7" s="58">
        <f>B23</f>
        <v>479.94316498893772</v>
      </c>
      <c r="E7" s="59">
        <f>B22</f>
        <v>319.94316498893772</v>
      </c>
      <c r="F7" s="55">
        <f>B11</f>
        <v>1.7999999999999999E-2</v>
      </c>
    </row>
    <row r="8" spans="1:6" ht="18.75" customHeight="1">
      <c r="A8" s="35" t="s">
        <v>16</v>
      </c>
      <c r="B8" s="36">
        <v>840</v>
      </c>
      <c r="D8" s="58">
        <f>C23</f>
        <v>423.14297758153532</v>
      </c>
      <c r="E8" s="59">
        <f>C22</f>
        <v>263.14297758153532</v>
      </c>
      <c r="F8" s="55">
        <f>B12</f>
        <v>1.6E-2</v>
      </c>
    </row>
    <row r="9" spans="1:6" ht="19.5" customHeight="1">
      <c r="A9" s="35" t="s">
        <v>27</v>
      </c>
      <c r="B9" s="36">
        <v>7.5999999999999998E-2</v>
      </c>
      <c r="D9" s="58">
        <f>D23</f>
        <v>304.24365478237394</v>
      </c>
      <c r="E9" s="59">
        <f>D22</f>
        <v>144.24365478237397</v>
      </c>
      <c r="F9" s="55">
        <f>B13</f>
        <v>1.4E-2</v>
      </c>
    </row>
    <row r="10" spans="1:6" ht="16.5" customHeight="1">
      <c r="A10" s="51" t="s">
        <v>13</v>
      </c>
      <c r="B10" s="34"/>
      <c r="C10" s="2"/>
      <c r="D10" s="58">
        <f>E23</f>
        <v>285.78027552774915</v>
      </c>
      <c r="E10" s="59">
        <f>E22</f>
        <v>125.78027552774917</v>
      </c>
      <c r="F10" s="55">
        <f>B14</f>
        <v>1.2E-2</v>
      </c>
    </row>
    <row r="11" spans="1:6" ht="18.75" thickBot="1">
      <c r="A11" s="35" t="s">
        <v>17</v>
      </c>
      <c r="B11" s="34">
        <v>1.7999999999999999E-2</v>
      </c>
      <c r="C11" s="2"/>
      <c r="D11" s="60">
        <f>F23</f>
        <v>267.31689627312431</v>
      </c>
      <c r="E11" s="61">
        <f>F22</f>
        <v>107.3168962731243</v>
      </c>
      <c r="F11" s="56">
        <f>B15</f>
        <v>0.01</v>
      </c>
    </row>
    <row r="12" spans="1:6" ht="18">
      <c r="A12" s="35" t="s">
        <v>18</v>
      </c>
      <c r="B12" s="34">
        <v>1.6E-2</v>
      </c>
      <c r="C12" s="2"/>
    </row>
    <row r="13" spans="1:6" ht="18">
      <c r="A13" s="35" t="s">
        <v>19</v>
      </c>
      <c r="B13" s="34">
        <v>1.4E-2</v>
      </c>
      <c r="C13" s="2"/>
    </row>
    <row r="14" spans="1:6" ht="18">
      <c r="A14" s="35" t="s">
        <v>20</v>
      </c>
      <c r="B14" s="34">
        <v>1.2E-2</v>
      </c>
      <c r="C14" s="2"/>
    </row>
    <row r="15" spans="1:6" ht="18.75" thickBot="1">
      <c r="A15" s="38" t="s">
        <v>21</v>
      </c>
      <c r="B15" s="39">
        <v>0.01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2.5407131640700809</v>
      </c>
      <c r="C17" s="44">
        <f>4*B12/(3.14*$B$6^2)</f>
        <v>2.2584117013956275</v>
      </c>
      <c r="D17" s="44">
        <f>4*B13/(3.14*$B$6^2)</f>
        <v>1.9761102387211742</v>
      </c>
      <c r="E17" s="44">
        <f>4*B14/(3.14*$B$6^2)</f>
        <v>1.6938087760467209</v>
      </c>
      <c r="F17" s="45">
        <f>4*B15/(3.14*$B$6^2)</f>
        <v>1.4115073133722673</v>
      </c>
    </row>
    <row r="18" spans="1:6">
      <c r="A18" s="43" t="s">
        <v>25</v>
      </c>
      <c r="B18" s="44">
        <f>B17*$B$6*$B$8/$B$9</f>
        <v>2667.7488222735851</v>
      </c>
      <c r="C18" s="44">
        <f t="shared" ref="C18:F18" si="0">C17*$B$6*$B$8/$B$9</f>
        <v>2371.3322864654087</v>
      </c>
      <c r="D18" s="44">
        <f t="shared" si="0"/>
        <v>2074.9157506572333</v>
      </c>
      <c r="E18" s="44">
        <f t="shared" si="0"/>
        <v>1778.4992148490571</v>
      </c>
      <c r="F18" s="45">
        <f t="shared" si="0"/>
        <v>1482.0826790408807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4.4025088798695045E-2</v>
      </c>
      <c r="C20" s="44">
        <f t="shared" ref="C20:F20" si="2">IF(C19="Ламинарный",64/C18,0.3164/C18^0.25)</f>
        <v>4.5340715707572664E-2</v>
      </c>
      <c r="D20" s="44">
        <f t="shared" si="2"/>
        <v>3.0844625850340132E-2</v>
      </c>
      <c r="E20" s="44">
        <f t="shared" si="2"/>
        <v>3.5985396825396823E-2</v>
      </c>
      <c r="F20" s="45">
        <f t="shared" si="2"/>
        <v>4.3182476190476195E-2</v>
      </c>
    </row>
    <row r="21" spans="1:6">
      <c r="A21" s="43" t="s">
        <v>34</v>
      </c>
      <c r="B21" s="44">
        <f>B20*($B$5/$B$6)*((B17^2)/(2*9.81))</f>
        <v>304.94316498893772</v>
      </c>
      <c r="C21" s="44">
        <f t="shared" ref="C21:F21" si="3">C20*($B$5/$B$6)*((C17^2)/(2*9.81))</f>
        <v>248.14297758153535</v>
      </c>
      <c r="D21" s="44">
        <f t="shared" si="3"/>
        <v>129.24365478237397</v>
      </c>
      <c r="E21" s="44">
        <f t="shared" si="3"/>
        <v>110.78027552774917</v>
      </c>
      <c r="F21" s="45">
        <f t="shared" si="3"/>
        <v>92.3168962731243</v>
      </c>
    </row>
    <row r="22" spans="1:6" ht="17.25" customHeight="1">
      <c r="A22" s="43" t="s">
        <v>33</v>
      </c>
      <c r="B22" s="44">
        <f>B21+$B$7</f>
        <v>319.94316498893772</v>
      </c>
      <c r="C22" s="44">
        <f t="shared" ref="C22:F22" si="4">C21+$B$7</f>
        <v>263.14297758153532</v>
      </c>
      <c r="D22" s="44">
        <f t="shared" si="4"/>
        <v>144.24365478237397</v>
      </c>
      <c r="E22" s="44">
        <f t="shared" si="4"/>
        <v>125.78027552774917</v>
      </c>
      <c r="F22" s="45">
        <f t="shared" si="4"/>
        <v>107.3168962731243</v>
      </c>
    </row>
    <row r="23" spans="1:6" ht="15.75" thickBot="1">
      <c r="A23" s="49" t="s">
        <v>32</v>
      </c>
      <c r="B23" s="50">
        <f>$B$4+B22</f>
        <v>479.94316498893772</v>
      </c>
      <c r="C23" s="50">
        <f t="shared" ref="C23:F23" si="5">$B$4+C22</f>
        <v>423.14297758153532</v>
      </c>
      <c r="D23" s="50">
        <f t="shared" si="5"/>
        <v>304.24365478237394</v>
      </c>
      <c r="E23" s="50">
        <f t="shared" si="5"/>
        <v>285.78027552774915</v>
      </c>
      <c r="F23" s="50">
        <f t="shared" si="5"/>
        <v>267.31689627312431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45</v>
      </c>
    </row>
    <row r="3" spans="1:6" ht="6" customHeight="1">
      <c r="A3" s="74"/>
      <c r="B3" s="76"/>
    </row>
    <row r="4" spans="1:6">
      <c r="A4" s="35" t="s">
        <v>2</v>
      </c>
      <c r="B4" s="36">
        <v>120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2500</v>
      </c>
      <c r="D5" s="30"/>
    </row>
    <row r="6" spans="1:6" ht="45">
      <c r="A6" s="35" t="s">
        <v>10</v>
      </c>
      <c r="B6" s="36">
        <v>0.11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9</v>
      </c>
      <c r="D7" s="58">
        <f>B23</f>
        <v>439.37250956468057</v>
      </c>
      <c r="E7" s="59">
        <f>B22</f>
        <v>319.37250956468057</v>
      </c>
      <c r="F7" s="55">
        <f>B11</f>
        <v>1.7999999999999999E-2</v>
      </c>
    </row>
    <row r="8" spans="1:6" ht="18.75" customHeight="1">
      <c r="A8" s="35" t="s">
        <v>16</v>
      </c>
      <c r="B8" s="36">
        <v>823</v>
      </c>
      <c r="D8" s="58">
        <f>C23</f>
        <v>404.88667516860505</v>
      </c>
      <c r="E8" s="59">
        <f>C22</f>
        <v>284.88667516860505</v>
      </c>
      <c r="F8" s="55">
        <f>B12</f>
        <v>1.6E-2</v>
      </c>
    </row>
    <row r="9" spans="1:6" ht="19.5" customHeight="1">
      <c r="A9" s="35" t="s">
        <v>27</v>
      </c>
      <c r="B9" s="36">
        <v>0.2</v>
      </c>
      <c r="D9" s="58">
        <f>D23</f>
        <v>370.40084077252936</v>
      </c>
      <c r="E9" s="59">
        <f>D22</f>
        <v>250.40084077252939</v>
      </c>
      <c r="F9" s="55">
        <f>B13</f>
        <v>1.4E-2</v>
      </c>
    </row>
    <row r="10" spans="1:6" ht="16.5" customHeight="1">
      <c r="A10" s="51" t="s">
        <v>13</v>
      </c>
      <c r="B10" s="34"/>
      <c r="C10" s="2"/>
      <c r="D10" s="58">
        <f>E23</f>
        <v>335.91500637645379</v>
      </c>
      <c r="E10" s="59">
        <f>E22</f>
        <v>215.91500637645379</v>
      </c>
      <c r="F10" s="55">
        <f>B14</f>
        <v>1.2E-2</v>
      </c>
    </row>
    <row r="11" spans="1:6" ht="18.75" thickBot="1">
      <c r="A11" s="35" t="s">
        <v>17</v>
      </c>
      <c r="B11" s="34">
        <v>1.7999999999999999E-2</v>
      </c>
      <c r="C11" s="2"/>
      <c r="D11" s="60">
        <f>F23</f>
        <v>301.4291719803781</v>
      </c>
      <c r="E11" s="61">
        <f>F22</f>
        <v>181.42917198037813</v>
      </c>
      <c r="F11" s="56">
        <f>B15</f>
        <v>0.01</v>
      </c>
    </row>
    <row r="12" spans="1:6" ht="18">
      <c r="A12" s="35" t="s">
        <v>18</v>
      </c>
      <c r="B12" s="34">
        <v>1.6E-2</v>
      </c>
      <c r="C12" s="2"/>
    </row>
    <row r="13" spans="1:6" ht="18">
      <c r="A13" s="35" t="s">
        <v>19</v>
      </c>
      <c r="B13" s="34">
        <v>1.4E-2</v>
      </c>
      <c r="C13" s="2"/>
    </row>
    <row r="14" spans="1:6" ht="18">
      <c r="A14" s="35" t="s">
        <v>20</v>
      </c>
      <c r="B14" s="34">
        <v>1.2E-2</v>
      </c>
      <c r="C14" s="2"/>
    </row>
    <row r="15" spans="1:6" ht="18.75" thickBot="1">
      <c r="A15" s="38" t="s">
        <v>21</v>
      </c>
      <c r="B15" s="39">
        <v>0.01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1.8950360583249986</v>
      </c>
      <c r="C17" s="44">
        <f>4*B12/(3.14*$B$6^2)</f>
        <v>1.6844764962888878</v>
      </c>
      <c r="D17" s="44">
        <f>4*B13/(3.14*$B$6^2)</f>
        <v>1.4739169342527767</v>
      </c>
      <c r="E17" s="44">
        <f>4*B14/(3.14*$B$6^2)</f>
        <v>1.2633573722166658</v>
      </c>
      <c r="F17" s="45">
        <f>4*B15/(3.14*$B$6^2)</f>
        <v>1.0527978101805548</v>
      </c>
    </row>
    <row r="18" spans="1:6">
      <c r="A18" s="43" t="s">
        <v>25</v>
      </c>
      <c r="B18" s="44">
        <f>B17*$B$6*$B$8/$B$9</f>
        <v>857.7880718008106</v>
      </c>
      <c r="C18" s="44">
        <f t="shared" ref="C18:F18" si="0">C17*$B$6*$B$8/$B$9</f>
        <v>762.47828604516508</v>
      </c>
      <c r="D18" s="44">
        <f t="shared" si="0"/>
        <v>667.16850028951933</v>
      </c>
      <c r="E18" s="44">
        <f t="shared" si="0"/>
        <v>571.85871453387369</v>
      </c>
      <c r="F18" s="45">
        <f t="shared" si="0"/>
        <v>476.54892877822817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7.4610503577696774E-2</v>
      </c>
      <c r="C20" s="44">
        <f t="shared" ref="C20:F20" si="2">IF(C19="Ламинарный",64/C18,0.3164/C18^0.25)</f>
        <v>8.3936816524908864E-2</v>
      </c>
      <c r="D20" s="44">
        <f t="shared" si="2"/>
        <v>9.5927790314181582E-2</v>
      </c>
      <c r="E20" s="44">
        <f t="shared" si="2"/>
        <v>0.11191575536654517</v>
      </c>
      <c r="F20" s="45">
        <f t="shared" si="2"/>
        <v>0.13429890643985418</v>
      </c>
    </row>
    <row r="21" spans="1:6">
      <c r="A21" s="43" t="s">
        <v>34</v>
      </c>
      <c r="B21" s="44">
        <f>B20*($B$5/$B$6)*((B17^2)/(2*9.81))</f>
        <v>310.37250956468057</v>
      </c>
      <c r="C21" s="44">
        <f t="shared" ref="C21:F21" si="3">C20*($B$5/$B$6)*((C17^2)/(2*9.81))</f>
        <v>275.88667516860505</v>
      </c>
      <c r="D21" s="44">
        <f t="shared" si="3"/>
        <v>241.40084077252939</v>
      </c>
      <c r="E21" s="44">
        <f t="shared" si="3"/>
        <v>206.91500637645379</v>
      </c>
      <c r="F21" s="45">
        <f t="shared" si="3"/>
        <v>172.42917198037813</v>
      </c>
    </row>
    <row r="22" spans="1:6" ht="17.25" customHeight="1">
      <c r="A22" s="43" t="s">
        <v>33</v>
      </c>
      <c r="B22" s="44">
        <f>B21+$B$7</f>
        <v>319.37250956468057</v>
      </c>
      <c r="C22" s="44">
        <f t="shared" ref="C22:F22" si="4">C21+$B$7</f>
        <v>284.88667516860505</v>
      </c>
      <c r="D22" s="44">
        <f t="shared" si="4"/>
        <v>250.40084077252939</v>
      </c>
      <c r="E22" s="44">
        <f t="shared" si="4"/>
        <v>215.91500637645379</v>
      </c>
      <c r="F22" s="45">
        <f t="shared" si="4"/>
        <v>181.42917198037813</v>
      </c>
    </row>
    <row r="23" spans="1:6" ht="15.75" thickBot="1">
      <c r="A23" s="49" t="s">
        <v>32</v>
      </c>
      <c r="B23" s="50">
        <f>$B$4+B22</f>
        <v>439.37250956468057</v>
      </c>
      <c r="C23" s="50">
        <f t="shared" ref="C23:F23" si="5">$B$4+C22</f>
        <v>404.88667516860505</v>
      </c>
      <c r="D23" s="50">
        <f t="shared" si="5"/>
        <v>370.40084077252936</v>
      </c>
      <c r="E23" s="50">
        <f t="shared" si="5"/>
        <v>335.91500637645379</v>
      </c>
      <c r="F23" s="50">
        <f t="shared" si="5"/>
        <v>301.4291719803781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44</v>
      </c>
    </row>
    <row r="3" spans="1:6" ht="6" customHeight="1">
      <c r="A3" s="74"/>
      <c r="B3" s="76"/>
    </row>
    <row r="4" spans="1:6">
      <c r="A4" s="35" t="s">
        <v>2</v>
      </c>
      <c r="B4" s="36">
        <v>110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2000</v>
      </c>
      <c r="D5" s="30"/>
    </row>
    <row r="6" spans="1:6" ht="45">
      <c r="A6" s="35" t="s">
        <v>10</v>
      </c>
      <c r="B6" s="36">
        <v>0.14599999999999999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-9</v>
      </c>
      <c r="D7" s="58">
        <f>B23</f>
        <v>189.89760133258665</v>
      </c>
      <c r="E7" s="59">
        <f>B22</f>
        <v>79.89760133258666</v>
      </c>
      <c r="F7" s="55">
        <f>B11</f>
        <v>0.02</v>
      </c>
    </row>
    <row r="8" spans="1:6" ht="18.75" customHeight="1">
      <c r="A8" s="35" t="s">
        <v>16</v>
      </c>
      <c r="B8" s="36">
        <v>823</v>
      </c>
      <c r="D8" s="58">
        <f>C23</f>
        <v>212.12200166573331</v>
      </c>
      <c r="E8" s="59">
        <f>C22</f>
        <v>102.12200166573332</v>
      </c>
      <c r="F8" s="55">
        <f>B12</f>
        <v>2.5000000000000001E-2</v>
      </c>
    </row>
    <row r="9" spans="1:6" ht="19.5" customHeight="1">
      <c r="A9" s="35" t="s">
        <v>27</v>
      </c>
      <c r="B9" s="36">
        <v>0.2</v>
      </c>
      <c r="D9" s="58">
        <f>D23</f>
        <v>234.34640199887997</v>
      </c>
      <c r="E9" s="59">
        <f>D22</f>
        <v>124.34640199887997</v>
      </c>
      <c r="F9" s="55">
        <f>B13</f>
        <v>0.03</v>
      </c>
    </row>
    <row r="10" spans="1:6" ht="16.5" customHeight="1">
      <c r="A10" s="51" t="s">
        <v>13</v>
      </c>
      <c r="B10" s="34"/>
      <c r="C10" s="2"/>
      <c r="D10" s="58">
        <f>E23</f>
        <v>278.79520266517329</v>
      </c>
      <c r="E10" s="59">
        <f>E22</f>
        <v>168.79520266517332</v>
      </c>
      <c r="F10" s="55">
        <f>B14</f>
        <v>0.04</v>
      </c>
    </row>
    <row r="11" spans="1:6" ht="18.75" thickBot="1">
      <c r="A11" s="35" t="s">
        <v>17</v>
      </c>
      <c r="B11" s="34">
        <v>0.02</v>
      </c>
      <c r="C11" s="2"/>
      <c r="D11" s="60">
        <f>F23</f>
        <v>323.24400333146662</v>
      </c>
      <c r="E11" s="61">
        <f>F22</f>
        <v>213.24400333146664</v>
      </c>
      <c r="F11" s="56">
        <f>B15</f>
        <v>0.05</v>
      </c>
    </row>
    <row r="12" spans="1:6" ht="18">
      <c r="A12" s="35" t="s">
        <v>18</v>
      </c>
      <c r="B12" s="34">
        <v>2.5000000000000001E-2</v>
      </c>
      <c r="C12" s="2"/>
    </row>
    <row r="13" spans="1:6" ht="18">
      <c r="A13" s="35" t="s">
        <v>19</v>
      </c>
      <c r="B13" s="34">
        <v>0.03</v>
      </c>
      <c r="C13" s="2"/>
    </row>
    <row r="14" spans="1:6" ht="18">
      <c r="A14" s="35" t="s">
        <v>20</v>
      </c>
      <c r="B14" s="34">
        <v>0.04</v>
      </c>
      <c r="C14" s="2"/>
    </row>
    <row r="15" spans="1:6" ht="18.75" thickBot="1">
      <c r="A15" s="38" t="s">
        <v>21</v>
      </c>
      <c r="B15" s="39">
        <v>0.05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1.1952386473245182</v>
      </c>
      <c r="C17" s="44">
        <f>4*B12/(3.14*$B$6^2)</f>
        <v>1.4940483091556478</v>
      </c>
      <c r="D17" s="44">
        <f>4*B13/(3.14*$B$6^2)</f>
        <v>1.7928579709867773</v>
      </c>
      <c r="E17" s="44">
        <f>4*B14/(3.14*$B$6^2)</f>
        <v>2.3904772946490365</v>
      </c>
      <c r="F17" s="45">
        <f>4*B15/(3.14*$B$6^2)</f>
        <v>2.9880966183112956</v>
      </c>
    </row>
    <row r="18" spans="1:6">
      <c r="A18" s="43" t="s">
        <v>25</v>
      </c>
      <c r="B18" s="44">
        <f>B17*$B$6*$B$8/$B$9</f>
        <v>718.08742692609724</v>
      </c>
      <c r="C18" s="44">
        <f t="shared" ref="C18:F18" si="0">C17*$B$6*$B$8/$B$9</f>
        <v>897.60928365762152</v>
      </c>
      <c r="D18" s="44">
        <f t="shared" si="0"/>
        <v>1077.1311403891459</v>
      </c>
      <c r="E18" s="44">
        <f t="shared" si="0"/>
        <v>1436.1748538521945</v>
      </c>
      <c r="F18" s="45">
        <f t="shared" si="0"/>
        <v>1795.218567315243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8.9125637910085057E-2</v>
      </c>
      <c r="C20" s="44">
        <f t="shared" ref="C20:F20" si="2">IF(C19="Ламинарный",64/C18,0.3164/C18^0.25)</f>
        <v>7.1300510328068042E-2</v>
      </c>
      <c r="D20" s="44">
        <f t="shared" si="2"/>
        <v>5.9417091940056697E-2</v>
      </c>
      <c r="E20" s="44">
        <f t="shared" si="2"/>
        <v>4.4562818955042528E-2</v>
      </c>
      <c r="F20" s="45">
        <f t="shared" si="2"/>
        <v>3.5650255164034021E-2</v>
      </c>
    </row>
    <row r="21" spans="1:6">
      <c r="A21" s="43" t="s">
        <v>34</v>
      </c>
      <c r="B21" s="44">
        <f>B20*($B$5/$B$6)*((B17^2)/(2*9.81))</f>
        <v>88.89760133258666</v>
      </c>
      <c r="C21" s="44">
        <f t="shared" ref="C21:F21" si="3">C20*($B$5/$B$6)*((C17^2)/(2*9.81))</f>
        <v>111.12200166573332</v>
      </c>
      <c r="D21" s="44">
        <f t="shared" si="3"/>
        <v>133.34640199887997</v>
      </c>
      <c r="E21" s="44">
        <f t="shared" si="3"/>
        <v>177.79520266517332</v>
      </c>
      <c r="F21" s="45">
        <f t="shared" si="3"/>
        <v>222.24400333146664</v>
      </c>
    </row>
    <row r="22" spans="1:6" ht="17.25" customHeight="1">
      <c r="A22" s="43" t="s">
        <v>33</v>
      </c>
      <c r="B22" s="44">
        <f>B21+$B$7</f>
        <v>79.89760133258666</v>
      </c>
      <c r="C22" s="44">
        <f t="shared" ref="C22:F22" si="4">C21+$B$7</f>
        <v>102.12200166573332</v>
      </c>
      <c r="D22" s="44">
        <f t="shared" si="4"/>
        <v>124.34640199887997</v>
      </c>
      <c r="E22" s="44">
        <f t="shared" si="4"/>
        <v>168.79520266517332</v>
      </c>
      <c r="F22" s="45">
        <f t="shared" si="4"/>
        <v>213.24400333146664</v>
      </c>
    </row>
    <row r="23" spans="1:6" ht="15.75" thickBot="1">
      <c r="A23" s="49" t="s">
        <v>32</v>
      </c>
      <c r="B23" s="50">
        <f>$B$4+B22</f>
        <v>189.89760133258665</v>
      </c>
      <c r="C23" s="50">
        <f t="shared" ref="C23:F23" si="5">$B$4+C22</f>
        <v>212.12200166573331</v>
      </c>
      <c r="D23" s="50">
        <f t="shared" si="5"/>
        <v>234.34640199887997</v>
      </c>
      <c r="E23" s="50">
        <f t="shared" si="5"/>
        <v>278.79520266517329</v>
      </c>
      <c r="F23" s="50">
        <f t="shared" si="5"/>
        <v>323.24400333146662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43</v>
      </c>
    </row>
    <row r="3" spans="1:6" ht="6" customHeight="1">
      <c r="A3" s="74"/>
      <c r="B3" s="76"/>
    </row>
    <row r="4" spans="1:6">
      <c r="A4" s="35" t="s">
        <v>2</v>
      </c>
      <c r="B4" s="36">
        <v>90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1000</v>
      </c>
      <c r="D5" s="30"/>
    </row>
    <row r="6" spans="1:6" ht="45">
      <c r="A6" s="35" t="s">
        <v>10</v>
      </c>
      <c r="B6" s="36">
        <v>9.5000000000000001E-2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-13</v>
      </c>
      <c r="D7" s="58">
        <f>B23</f>
        <v>347.92996387281221</v>
      </c>
      <c r="E7" s="59">
        <f>B22</f>
        <v>257.92996387281221</v>
      </c>
      <c r="F7" s="55">
        <f>B11</f>
        <v>2.5000000000000001E-2</v>
      </c>
    </row>
    <row r="8" spans="1:6" ht="18.75" customHeight="1">
      <c r="A8" s="35" t="s">
        <v>16</v>
      </c>
      <c r="B8" s="36">
        <v>840</v>
      </c>
      <c r="D8" s="58">
        <f>C23</f>
        <v>293.62157809020738</v>
      </c>
      <c r="E8" s="59">
        <f>C22</f>
        <v>203.62157809020738</v>
      </c>
      <c r="F8" s="55">
        <f>B12</f>
        <v>2.1999999999999999E-2</v>
      </c>
    </row>
    <row r="9" spans="1:6" ht="19.5" customHeight="1">
      <c r="A9" s="35" t="s">
        <v>27</v>
      </c>
      <c r="B9" s="36">
        <v>7.5999999999999998E-2</v>
      </c>
      <c r="D9" s="58">
        <f>D23</f>
        <v>260.34307725062524</v>
      </c>
      <c r="E9" s="59">
        <f>D22</f>
        <v>170.34307725062521</v>
      </c>
      <c r="F9" s="55">
        <f>B13</f>
        <v>0.02</v>
      </c>
    </row>
    <row r="10" spans="1:6" ht="16.5" customHeight="1">
      <c r="A10" s="51" t="s">
        <v>13</v>
      </c>
      <c r="B10" s="34"/>
      <c r="C10" s="2"/>
      <c r="D10" s="58">
        <f>E23</f>
        <v>229.47158249446886</v>
      </c>
      <c r="E10" s="59">
        <f>E22</f>
        <v>139.47158249446886</v>
      </c>
      <c r="F10" s="55">
        <f>B14</f>
        <v>1.7999999999999999E-2</v>
      </c>
    </row>
    <row r="11" spans="1:6" ht="18.75" thickBot="1">
      <c r="A11" s="35" t="s">
        <v>17</v>
      </c>
      <c r="B11" s="34">
        <v>2.5000000000000001E-2</v>
      </c>
      <c r="C11" s="2"/>
      <c r="D11" s="60">
        <f>F23</f>
        <v>201.07148879076766</v>
      </c>
      <c r="E11" s="61">
        <f>F22</f>
        <v>111.07148879076767</v>
      </c>
      <c r="F11" s="56">
        <f>B15</f>
        <v>1.6E-2</v>
      </c>
    </row>
    <row r="12" spans="1:6" ht="18">
      <c r="A12" s="35" t="s">
        <v>18</v>
      </c>
      <c r="B12" s="34">
        <v>2.1999999999999999E-2</v>
      </c>
      <c r="C12" s="2"/>
    </row>
    <row r="13" spans="1:6" ht="18">
      <c r="A13" s="35" t="s">
        <v>19</v>
      </c>
      <c r="B13" s="34">
        <v>0.02</v>
      </c>
      <c r="C13" s="2"/>
    </row>
    <row r="14" spans="1:6" ht="18">
      <c r="A14" s="35" t="s">
        <v>20</v>
      </c>
      <c r="B14" s="34">
        <v>1.7999999999999999E-2</v>
      </c>
      <c r="C14" s="2"/>
    </row>
    <row r="15" spans="1:6" ht="18.75" thickBot="1">
      <c r="A15" s="38" t="s">
        <v>21</v>
      </c>
      <c r="B15" s="39">
        <v>1.6E-2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3.5287682834306686</v>
      </c>
      <c r="C17" s="44">
        <f>4*B12/(3.14*$B$6^2)</f>
        <v>3.105316089418988</v>
      </c>
      <c r="D17" s="44">
        <f>4*B13/(3.14*$B$6^2)</f>
        <v>2.8230146267445346</v>
      </c>
      <c r="E17" s="44">
        <f>4*B14/(3.14*$B$6^2)</f>
        <v>2.5407131640700809</v>
      </c>
      <c r="F17" s="45">
        <f>4*B15/(3.14*$B$6^2)</f>
        <v>2.2584117013956275</v>
      </c>
    </row>
    <row r="18" spans="1:6">
      <c r="A18" s="43" t="s">
        <v>25</v>
      </c>
      <c r="B18" s="44">
        <f>B17*$B$6*$B$8/$B$9</f>
        <v>3705.2066976022024</v>
      </c>
      <c r="C18" s="44">
        <f t="shared" ref="C18:F18" si="0">C17*$B$6*$B$8/$B$9</f>
        <v>3260.5818938899374</v>
      </c>
      <c r="D18" s="44">
        <f t="shared" si="0"/>
        <v>2964.1653580817615</v>
      </c>
      <c r="E18" s="44">
        <f t="shared" si="0"/>
        <v>2667.7488222735851</v>
      </c>
      <c r="F18" s="45">
        <f t="shared" si="0"/>
        <v>2371.3322864654087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Турбулентный</v>
      </c>
      <c r="E19" s="46" t="str">
        <f t="shared" si="1"/>
        <v>Турбулентный</v>
      </c>
      <c r="F19" s="47" t="str">
        <f t="shared" si="1"/>
        <v>Турбулентный</v>
      </c>
    </row>
    <row r="20" spans="1:6">
      <c r="A20" s="48" t="s">
        <v>11</v>
      </c>
      <c r="B20" s="44">
        <f>IF(B19="Ламинарный",64/B18,0.3164/B18^0.25)</f>
        <v>4.0553968988249964E-2</v>
      </c>
      <c r="C20" s="44">
        <f t="shared" ref="C20:F20" si="2">IF(C19="Ламинарный",64/C18,0.3164/C18^0.25)</f>
        <v>4.1870938630817922E-2</v>
      </c>
      <c r="D20" s="44">
        <f t="shared" si="2"/>
        <v>4.2880601426635336E-2</v>
      </c>
      <c r="E20" s="44">
        <f t="shared" si="2"/>
        <v>4.4025088798695045E-2</v>
      </c>
      <c r="F20" s="45">
        <f t="shared" si="2"/>
        <v>4.5340715707572664E-2</v>
      </c>
    </row>
    <row r="21" spans="1:6">
      <c r="A21" s="43" t="s">
        <v>34</v>
      </c>
      <c r="B21" s="44">
        <f>B20*($B$5/$B$6)*((B17^2)/(2*9.81))</f>
        <v>270.92996387281221</v>
      </c>
      <c r="C21" s="44">
        <f t="shared" ref="C21:F21" si="3">C20*($B$5/$B$6)*((C17^2)/(2*9.81))</f>
        <v>216.62157809020738</v>
      </c>
      <c r="D21" s="44">
        <f t="shared" si="3"/>
        <v>183.34307725062521</v>
      </c>
      <c r="E21" s="44">
        <f t="shared" si="3"/>
        <v>152.47158249446886</v>
      </c>
      <c r="F21" s="45">
        <f t="shared" si="3"/>
        <v>124.07148879076767</v>
      </c>
    </row>
    <row r="22" spans="1:6" ht="17.25" customHeight="1">
      <c r="A22" s="43" t="s">
        <v>33</v>
      </c>
      <c r="B22" s="44">
        <f>B21+$B$7</f>
        <v>257.92996387281221</v>
      </c>
      <c r="C22" s="44">
        <f t="shared" ref="C22:F22" si="4">C21+$B$7</f>
        <v>203.62157809020738</v>
      </c>
      <c r="D22" s="44">
        <f t="shared" si="4"/>
        <v>170.34307725062521</v>
      </c>
      <c r="E22" s="44">
        <f t="shared" si="4"/>
        <v>139.47158249446886</v>
      </c>
      <c r="F22" s="45">
        <f t="shared" si="4"/>
        <v>111.07148879076767</v>
      </c>
    </row>
    <row r="23" spans="1:6" ht="15.75" thickBot="1">
      <c r="A23" s="49" t="s">
        <v>32</v>
      </c>
      <c r="B23" s="50">
        <f>$B$4+B22</f>
        <v>347.92996387281221</v>
      </c>
      <c r="C23" s="50">
        <f t="shared" ref="C23:F23" si="5">$B$4+C22</f>
        <v>293.62157809020738</v>
      </c>
      <c r="D23" s="50">
        <f t="shared" si="5"/>
        <v>260.34307725062524</v>
      </c>
      <c r="E23" s="50">
        <f t="shared" si="5"/>
        <v>229.47158249446886</v>
      </c>
      <c r="F23" s="50">
        <f t="shared" si="5"/>
        <v>201.07148879076766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42</v>
      </c>
    </row>
    <row r="3" spans="1:6" ht="6" customHeight="1">
      <c r="A3" s="74"/>
      <c r="B3" s="76"/>
    </row>
    <row r="4" spans="1:6">
      <c r="A4" s="35" t="s">
        <v>2</v>
      </c>
      <c r="B4" s="36">
        <v>105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1500</v>
      </c>
      <c r="D5" s="30"/>
    </row>
    <row r="6" spans="1:6" ht="45">
      <c r="A6" s="35" t="s">
        <v>10</v>
      </c>
      <c r="B6" s="36">
        <v>0.113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-15</v>
      </c>
      <c r="D7" s="58">
        <f>B23</f>
        <v>368.70208292034164</v>
      </c>
      <c r="E7" s="59">
        <f>B22</f>
        <v>263.70208292034164</v>
      </c>
      <c r="F7" s="55">
        <f>B11</f>
        <v>0.03</v>
      </c>
    </row>
    <row r="8" spans="1:6" ht="18.75" customHeight="1">
      <c r="A8" s="35" t="s">
        <v>16</v>
      </c>
      <c r="B8" s="36">
        <v>823</v>
      </c>
      <c r="D8" s="58">
        <f>C23</f>
        <v>322.25173576695136</v>
      </c>
      <c r="E8" s="59">
        <f>C22</f>
        <v>217.25173576695138</v>
      </c>
      <c r="F8" s="55">
        <f>B12</f>
        <v>2.5000000000000001E-2</v>
      </c>
    </row>
    <row r="9" spans="1:6" ht="19.5" customHeight="1">
      <c r="A9" s="35" t="s">
        <v>27</v>
      </c>
      <c r="B9" s="36">
        <v>0.2</v>
      </c>
      <c r="D9" s="58">
        <f>D23</f>
        <v>294.38152747491722</v>
      </c>
      <c r="E9" s="59">
        <f>D22</f>
        <v>189.38152747491722</v>
      </c>
      <c r="F9" s="55">
        <f>B13</f>
        <v>2.1999999999999999E-2</v>
      </c>
    </row>
    <row r="10" spans="1:6" ht="16.5" customHeight="1">
      <c r="A10" s="51" t="s">
        <v>13</v>
      </c>
      <c r="B10" s="34"/>
      <c r="C10" s="2"/>
      <c r="D10" s="58">
        <f>E23</f>
        <v>275.80138861356107</v>
      </c>
      <c r="E10" s="59">
        <f>E22</f>
        <v>170.80138861356107</v>
      </c>
      <c r="F10" s="55">
        <f>B14</f>
        <v>0.02</v>
      </c>
    </row>
    <row r="11" spans="1:6" ht="18.75" thickBot="1">
      <c r="A11" s="35" t="s">
        <v>17</v>
      </c>
      <c r="B11" s="34">
        <v>0.03</v>
      </c>
      <c r="C11" s="2"/>
      <c r="D11" s="60">
        <f>F23</f>
        <v>257.22124975220504</v>
      </c>
      <c r="E11" s="61">
        <f>F22</f>
        <v>152.22124975220501</v>
      </c>
      <c r="F11" s="56">
        <f>B15</f>
        <v>1.7999999999999999E-2</v>
      </c>
    </row>
    <row r="12" spans="1:6" ht="18">
      <c r="A12" s="35" t="s">
        <v>18</v>
      </c>
      <c r="B12" s="34">
        <v>2.5000000000000001E-2</v>
      </c>
      <c r="C12" s="2"/>
    </row>
    <row r="13" spans="1:6" ht="18">
      <c r="A13" s="35" t="s">
        <v>19</v>
      </c>
      <c r="B13" s="34">
        <v>2.1999999999999999E-2</v>
      </c>
      <c r="C13" s="2"/>
    </row>
    <row r="14" spans="1:6" ht="18">
      <c r="A14" s="35" t="s">
        <v>20</v>
      </c>
      <c r="B14" s="34">
        <v>0.02</v>
      </c>
      <c r="C14" s="2"/>
    </row>
    <row r="15" spans="1:6" ht="18.75" thickBot="1">
      <c r="A15" s="38" t="s">
        <v>21</v>
      </c>
      <c r="B15" s="39">
        <v>1.7999999999999999E-2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2.9929172613011303</v>
      </c>
      <c r="C17" s="44">
        <f>4*B12/(3.14*$B$6^2)</f>
        <v>2.4940977177509422</v>
      </c>
      <c r="D17" s="44">
        <f>4*B13/(3.14*$B$6^2)</f>
        <v>2.1948059916208291</v>
      </c>
      <c r="E17" s="44">
        <f>4*B14/(3.14*$B$6^2)</f>
        <v>1.9952781742007537</v>
      </c>
      <c r="F17" s="45">
        <f>4*B15/(3.14*$B$6^2)</f>
        <v>1.7957503567806783</v>
      </c>
    </row>
    <row r="18" spans="1:6">
      <c r="A18" s="43" t="s">
        <v>25</v>
      </c>
      <c r="B18" s="44">
        <f>B17*$B$6*$B$8/$B$9</f>
        <v>1391.6915619187189</v>
      </c>
      <c r="C18" s="44">
        <f t="shared" ref="C18:F18" si="0">C17*$B$6*$B$8/$B$9</f>
        <v>1159.7429682655993</v>
      </c>
      <c r="D18" s="44">
        <f t="shared" si="0"/>
        <v>1020.5738120737274</v>
      </c>
      <c r="E18" s="44">
        <f t="shared" si="0"/>
        <v>927.79437461247949</v>
      </c>
      <c r="F18" s="45">
        <f t="shared" si="0"/>
        <v>835.01493715123138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4.5987201296071298E-2</v>
      </c>
      <c r="C20" s="44">
        <f t="shared" ref="C20:F20" si="2">IF(C19="Ламинарный",64/C18,0.3164/C18^0.25)</f>
        <v>5.5184641555285546E-2</v>
      </c>
      <c r="D20" s="44">
        <f t="shared" si="2"/>
        <v>6.2709819949188131E-2</v>
      </c>
      <c r="E20" s="44">
        <f t="shared" si="2"/>
        <v>6.8980801944106926E-2</v>
      </c>
      <c r="F20" s="45">
        <f t="shared" si="2"/>
        <v>7.6645335493452163E-2</v>
      </c>
    </row>
    <row r="21" spans="1:6">
      <c r="A21" s="43" t="s">
        <v>34</v>
      </c>
      <c r="B21" s="44">
        <f>B20*($B$5/$B$6)*((B17^2)/(2*9.81))</f>
        <v>278.70208292034164</v>
      </c>
      <c r="C21" s="44">
        <f t="shared" ref="C21:F21" si="3">C20*($B$5/$B$6)*((C17^2)/(2*9.81))</f>
        <v>232.25173576695138</v>
      </c>
      <c r="D21" s="44">
        <f t="shared" si="3"/>
        <v>204.38152747491722</v>
      </c>
      <c r="E21" s="44">
        <f t="shared" si="3"/>
        <v>185.80138861356107</v>
      </c>
      <c r="F21" s="45">
        <f t="shared" si="3"/>
        <v>167.22124975220501</v>
      </c>
    </row>
    <row r="22" spans="1:6" ht="17.25" customHeight="1">
      <c r="A22" s="43" t="s">
        <v>33</v>
      </c>
      <c r="B22" s="44">
        <f>B21+$B$7</f>
        <v>263.70208292034164</v>
      </c>
      <c r="C22" s="44">
        <f t="shared" ref="C22:F22" si="4">C21+$B$7</f>
        <v>217.25173576695138</v>
      </c>
      <c r="D22" s="44">
        <f t="shared" si="4"/>
        <v>189.38152747491722</v>
      </c>
      <c r="E22" s="44">
        <f t="shared" si="4"/>
        <v>170.80138861356107</v>
      </c>
      <c r="F22" s="45">
        <f t="shared" si="4"/>
        <v>152.22124975220501</v>
      </c>
    </row>
    <row r="23" spans="1:6" ht="15.75" thickBot="1">
      <c r="A23" s="49" t="s">
        <v>32</v>
      </c>
      <c r="B23" s="50">
        <f>$B$4+B22</f>
        <v>368.70208292034164</v>
      </c>
      <c r="C23" s="50">
        <f t="shared" ref="C23:F23" si="5">$B$4+C22</f>
        <v>322.25173576695136</v>
      </c>
      <c r="D23" s="50">
        <f t="shared" si="5"/>
        <v>294.38152747491722</v>
      </c>
      <c r="E23" s="50">
        <f t="shared" si="5"/>
        <v>275.80138861356107</v>
      </c>
      <c r="F23" s="50">
        <f t="shared" si="5"/>
        <v>257.22124975220504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6:F26"/>
    <mergeCell ref="A2:A3"/>
    <mergeCell ref="B2:B3"/>
    <mergeCell ref="D4:F4"/>
  </mergeCells>
  <pageMargins left="0.7" right="0.7" top="0.75" bottom="0.75" header="0.3" footer="0.3"/>
  <pageSetup paperSize="9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41</v>
      </c>
    </row>
    <row r="3" spans="1:6" ht="6" customHeight="1">
      <c r="A3" s="74"/>
      <c r="B3" s="76"/>
    </row>
    <row r="4" spans="1:6">
      <c r="A4" s="35" t="s">
        <v>2</v>
      </c>
      <c r="B4" s="36">
        <v>115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2000</v>
      </c>
      <c r="D5" s="30"/>
    </row>
    <row r="6" spans="1:6" ht="45">
      <c r="A6" s="35" t="s">
        <v>10</v>
      </c>
      <c r="B6" s="36">
        <v>0.1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20</v>
      </c>
      <c r="D7" s="58">
        <f>B23</f>
        <v>225.12084479228395</v>
      </c>
      <c r="E7" s="59">
        <f>B22</f>
        <v>110.12084479228393</v>
      </c>
      <c r="F7" s="55">
        <f>B11</f>
        <v>1.2E-2</v>
      </c>
    </row>
    <row r="8" spans="1:6" ht="18.75" customHeight="1">
      <c r="A8" s="35" t="s">
        <v>16</v>
      </c>
      <c r="B8" s="36">
        <v>800</v>
      </c>
      <c r="D8" s="58">
        <f>C23</f>
        <v>238.67139444302529</v>
      </c>
      <c r="E8" s="59">
        <f>C22</f>
        <v>123.67139444302529</v>
      </c>
      <c r="F8" s="55">
        <f>B12</f>
        <v>1.2999999999999999E-2</v>
      </c>
    </row>
    <row r="9" spans="1:6" ht="19.5" customHeight="1">
      <c r="A9" s="35" t="s">
        <v>27</v>
      </c>
      <c r="B9" s="36">
        <v>2.5000000000000001E-2</v>
      </c>
      <c r="D9" s="58">
        <f>D23</f>
        <v>253.02720860686495</v>
      </c>
      <c r="E9" s="59">
        <f>D22</f>
        <v>138.02720860686495</v>
      </c>
      <c r="F9" s="55">
        <f>B13</f>
        <v>1.4E-2</v>
      </c>
    </row>
    <row r="10" spans="1:6" ht="16.5" customHeight="1">
      <c r="A10" s="51" t="s">
        <v>13</v>
      </c>
      <c r="B10" s="34"/>
      <c r="C10" s="2"/>
      <c r="D10" s="58">
        <f>E23</f>
        <v>268.17348868528143</v>
      </c>
      <c r="E10" s="59">
        <f>E22</f>
        <v>153.1734886852814</v>
      </c>
      <c r="F10" s="55">
        <f>B14</f>
        <v>1.4999999999999999E-2</v>
      </c>
    </row>
    <row r="11" spans="1:6" ht="18.75" thickBot="1">
      <c r="A11" s="35" t="s">
        <v>17</v>
      </c>
      <c r="B11" s="34">
        <v>1.2E-2</v>
      </c>
      <c r="C11" s="2"/>
      <c r="D11" s="60">
        <f>F23</f>
        <v>284.09670412459661</v>
      </c>
      <c r="E11" s="61">
        <f>F22</f>
        <v>169.09670412459658</v>
      </c>
      <c r="F11" s="56">
        <f>B15</f>
        <v>1.6E-2</v>
      </c>
    </row>
    <row r="12" spans="1:6" ht="18">
      <c r="A12" s="35" t="s">
        <v>18</v>
      </c>
      <c r="B12" s="34">
        <v>1.2999999999999999E-2</v>
      </c>
      <c r="C12" s="2"/>
    </row>
    <row r="13" spans="1:6" ht="18">
      <c r="A13" s="35" t="s">
        <v>19</v>
      </c>
      <c r="B13" s="34">
        <v>1.4E-2</v>
      </c>
      <c r="C13" s="2"/>
    </row>
    <row r="14" spans="1:6" ht="18">
      <c r="A14" s="35" t="s">
        <v>20</v>
      </c>
      <c r="B14" s="34">
        <v>1.4999999999999999E-2</v>
      </c>
      <c r="C14" s="2"/>
    </row>
    <row r="15" spans="1:6" ht="18.75" thickBot="1">
      <c r="A15" s="38" t="s">
        <v>21</v>
      </c>
      <c r="B15" s="39">
        <v>1.6E-2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1.5286624203821655</v>
      </c>
      <c r="C17" s="44">
        <f>4*B12/(3.14*$B$6^2)</f>
        <v>1.6560509554140124</v>
      </c>
      <c r="D17" s="44">
        <f>4*B13/(3.14*$B$6^2)</f>
        <v>1.7834394904458597</v>
      </c>
      <c r="E17" s="44">
        <f>4*B14/(3.14*$B$6^2)</f>
        <v>1.9108280254777066</v>
      </c>
      <c r="F17" s="45">
        <f>4*B15/(3.14*$B$6^2)</f>
        <v>2.0382165605095537</v>
      </c>
    </row>
    <row r="18" spans="1:6">
      <c r="A18" s="43" t="s">
        <v>25</v>
      </c>
      <c r="B18" s="44">
        <f>B17*$B$6*$B$8/$B$9</f>
        <v>4891.7197452229293</v>
      </c>
      <c r="C18" s="44">
        <f t="shared" ref="C18:F18" si="0">C17*$B$6*$B$8/$B$9</f>
        <v>5299.3630573248402</v>
      </c>
      <c r="D18" s="44">
        <f t="shared" si="0"/>
        <v>5707.006369426751</v>
      </c>
      <c r="E18" s="44">
        <f t="shared" si="0"/>
        <v>6114.64968152866</v>
      </c>
      <c r="F18" s="45">
        <f t="shared" si="0"/>
        <v>6522.2929936305718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Турбулентный</v>
      </c>
      <c r="E19" s="46" t="str">
        <f t="shared" si="1"/>
        <v>Турбулентный</v>
      </c>
      <c r="F19" s="47" t="str">
        <f t="shared" si="1"/>
        <v>Турбулентный</v>
      </c>
    </row>
    <row r="20" spans="1:6">
      <c r="A20" s="48" t="s">
        <v>11</v>
      </c>
      <c r="B20" s="44">
        <f>IF(B19="Ламинарный",64/B18,0.3164/B18^0.25)</f>
        <v>3.7833026352822784E-2</v>
      </c>
      <c r="C20" s="44">
        <f t="shared" ref="C20:F20" si="2">IF(C19="Ламинарный",64/C18,0.3164/C18^0.25)</f>
        <v>3.7083486298746089E-2</v>
      </c>
      <c r="D20" s="44">
        <f t="shared" si="2"/>
        <v>3.6402766126486651E-2</v>
      </c>
      <c r="E20" s="44">
        <f t="shared" si="2"/>
        <v>3.5780267216378177E-2</v>
      </c>
      <c r="F20" s="45">
        <f t="shared" si="2"/>
        <v>3.5207598158474671E-2</v>
      </c>
    </row>
    <row r="21" spans="1:6">
      <c r="A21" s="43" t="s">
        <v>34</v>
      </c>
      <c r="B21" s="44">
        <f>B20*($B$5/$B$6)*((B17^2)/(2*9.81))</f>
        <v>90.120844792283933</v>
      </c>
      <c r="C21" s="44">
        <f t="shared" ref="C21:F21" si="3">C20*($B$5/$B$6)*((C17^2)/(2*9.81))</f>
        <v>103.67139444302529</v>
      </c>
      <c r="D21" s="44">
        <f t="shared" si="3"/>
        <v>118.02720860686495</v>
      </c>
      <c r="E21" s="44">
        <f t="shared" si="3"/>
        <v>133.1734886852814</v>
      </c>
      <c r="F21" s="45">
        <f t="shared" si="3"/>
        <v>149.09670412459658</v>
      </c>
    </row>
    <row r="22" spans="1:6" ht="17.25" customHeight="1">
      <c r="A22" s="43" t="s">
        <v>33</v>
      </c>
      <c r="B22" s="44">
        <f>B21+$B$7</f>
        <v>110.12084479228393</v>
      </c>
      <c r="C22" s="44">
        <f t="shared" ref="C22:F22" si="4">C21+$B$7</f>
        <v>123.67139444302529</v>
      </c>
      <c r="D22" s="44">
        <f t="shared" si="4"/>
        <v>138.02720860686495</v>
      </c>
      <c r="E22" s="44">
        <f t="shared" si="4"/>
        <v>153.1734886852814</v>
      </c>
      <c r="F22" s="45">
        <f t="shared" si="4"/>
        <v>169.09670412459658</v>
      </c>
    </row>
    <row r="23" spans="1:6" ht="15.75" thickBot="1">
      <c r="A23" s="49" t="s">
        <v>32</v>
      </c>
      <c r="B23" s="50">
        <f>$B$4+B22</f>
        <v>225.12084479228395</v>
      </c>
      <c r="C23" s="50">
        <f t="shared" ref="C23:F23" si="5">$B$4+C22</f>
        <v>238.67139444302529</v>
      </c>
      <c r="D23" s="50">
        <f t="shared" si="5"/>
        <v>253.02720860686495</v>
      </c>
      <c r="E23" s="50">
        <f t="shared" si="5"/>
        <v>268.17348868528143</v>
      </c>
      <c r="F23" s="50">
        <f t="shared" si="5"/>
        <v>284.09670412459661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40</v>
      </c>
    </row>
    <row r="3" spans="1:6" ht="6" customHeight="1">
      <c r="A3" s="74"/>
      <c r="B3" s="76"/>
    </row>
    <row r="4" spans="1:6">
      <c r="A4" s="35" t="s">
        <v>2</v>
      </c>
      <c r="B4" s="36">
        <v>175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1800</v>
      </c>
      <c r="D5" s="30"/>
    </row>
    <row r="6" spans="1:6" ht="45">
      <c r="A6" s="35" t="s">
        <v>10</v>
      </c>
      <c r="B6" s="36">
        <v>0.09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10</v>
      </c>
      <c r="D7" s="58">
        <f>B23</f>
        <v>562.93434132184643</v>
      </c>
      <c r="E7" s="59">
        <f>B22</f>
        <v>387.93434132184649</v>
      </c>
      <c r="F7" s="55">
        <f>B11</f>
        <v>1.2999999999999999E-2</v>
      </c>
    </row>
    <row r="8" spans="1:6" ht="18.75" customHeight="1">
      <c r="A8" s="35" t="s">
        <v>16</v>
      </c>
      <c r="B8" s="36">
        <v>880</v>
      </c>
      <c r="D8" s="58">
        <f>C23</f>
        <v>615.26849964293729</v>
      </c>
      <c r="E8" s="59">
        <f>C22</f>
        <v>440.26849964293734</v>
      </c>
      <c r="F8" s="55">
        <f>B12</f>
        <v>1.4E-2</v>
      </c>
    </row>
    <row r="9" spans="1:6" ht="19.5" customHeight="1">
      <c r="A9" s="35" t="s">
        <v>27</v>
      </c>
      <c r="B9" s="36">
        <v>1</v>
      </c>
      <c r="D9" s="58">
        <f>D23</f>
        <v>670.48430353625167</v>
      </c>
      <c r="E9" s="59">
        <f>D22</f>
        <v>495.48430353625173</v>
      </c>
      <c r="F9" s="55">
        <f>B13</f>
        <v>1.4999999999999999E-2</v>
      </c>
    </row>
    <row r="10" spans="1:6" ht="16.5" customHeight="1">
      <c r="A10" s="51" t="s">
        <v>13</v>
      </c>
      <c r="B10" s="34"/>
      <c r="C10" s="2"/>
      <c r="D10" s="58">
        <f>E23</f>
        <v>728.53242733274135</v>
      </c>
      <c r="E10" s="59">
        <f>E22</f>
        <v>553.53242733274135</v>
      </c>
      <c r="F10" s="55">
        <f>B14</f>
        <v>1.6E-2</v>
      </c>
    </row>
    <row r="11" spans="1:6" ht="18.75" thickBot="1">
      <c r="A11" s="35" t="s">
        <v>17</v>
      </c>
      <c r="B11" s="34">
        <v>1.2999999999999999E-2</v>
      </c>
      <c r="C11" s="2"/>
      <c r="D11" s="60">
        <f>F23</f>
        <v>789.36750015066525</v>
      </c>
      <c r="E11" s="61">
        <f>F22</f>
        <v>614.36750015066525</v>
      </c>
      <c r="F11" s="56">
        <f>B15</f>
        <v>1.7000000000000001E-2</v>
      </c>
    </row>
    <row r="12" spans="1:6" ht="18">
      <c r="A12" s="35" t="s">
        <v>18</v>
      </c>
      <c r="B12" s="34">
        <v>1.4E-2</v>
      </c>
      <c r="C12" s="2"/>
    </row>
    <row r="13" spans="1:6" ht="18">
      <c r="A13" s="35" t="s">
        <v>19</v>
      </c>
      <c r="B13" s="34">
        <v>1.4999999999999999E-2</v>
      </c>
      <c r="C13" s="2"/>
    </row>
    <row r="14" spans="1:6" ht="18">
      <c r="A14" s="35" t="s">
        <v>20</v>
      </c>
      <c r="B14" s="34">
        <v>1.6E-2</v>
      </c>
      <c r="C14" s="2"/>
    </row>
    <row r="15" spans="1:6" ht="18.75" thickBot="1">
      <c r="A15" s="38" t="s">
        <v>21</v>
      </c>
      <c r="B15" s="39">
        <v>1.7000000000000001E-2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2.0445073523629786</v>
      </c>
      <c r="C17" s="44">
        <f>4*B12/(3.14*$B$6^2)</f>
        <v>2.2017771486985924</v>
      </c>
      <c r="D17" s="44">
        <f>4*B13/(3.14*$B$6^2)</f>
        <v>2.3590469450342062</v>
      </c>
      <c r="E17" s="44">
        <f>4*B14/(3.14*$B$6^2)</f>
        <v>2.51631674136982</v>
      </c>
      <c r="F17" s="45">
        <f>4*B15/(3.14*$B$6^2)</f>
        <v>2.6735865377054342</v>
      </c>
    </row>
    <row r="18" spans="1:6">
      <c r="A18" s="43" t="s">
        <v>25</v>
      </c>
      <c r="B18" s="44">
        <f>B17*$B$6*$B$8/$B$9</f>
        <v>161.9249823071479</v>
      </c>
      <c r="C18" s="44">
        <f t="shared" ref="C18:F18" si="0">C17*$B$6*$B$8/$B$9</f>
        <v>174.38075017692853</v>
      </c>
      <c r="D18" s="44">
        <f t="shared" si="0"/>
        <v>186.8365180467091</v>
      </c>
      <c r="E18" s="44">
        <f t="shared" si="0"/>
        <v>199.29228591648973</v>
      </c>
      <c r="F18" s="45">
        <f t="shared" si="0"/>
        <v>211.74805378627039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0.3164/B18^0.25</f>
        <v>8.8696811968821426E-2</v>
      </c>
      <c r="C20" s="44">
        <f t="shared" ref="C20:F20" si="2">0.3164/C18^0.25</f>
        <v>8.7068655742196049E-2</v>
      </c>
      <c r="D20" s="44">
        <f t="shared" si="2"/>
        <v>8.5579753961606067E-2</v>
      </c>
      <c r="E20" s="44">
        <f t="shared" si="2"/>
        <v>8.421003593293877E-2</v>
      </c>
      <c r="F20" s="44">
        <f t="shared" si="2"/>
        <v>8.2943358762768135E-2</v>
      </c>
    </row>
    <row r="21" spans="1:6">
      <c r="A21" s="43" t="s">
        <v>34</v>
      </c>
      <c r="B21" s="44">
        <f>B20*($B$5/$B$6)*((B17^2)/(2*9.81))</f>
        <v>377.93434132184649</v>
      </c>
      <c r="C21" s="44">
        <f t="shared" ref="C21:F21" si="3">C20*($B$5/$B$6)*((C17^2)/(2*9.81))</f>
        <v>430.26849964293734</v>
      </c>
      <c r="D21" s="44">
        <f t="shared" si="3"/>
        <v>485.48430353625173</v>
      </c>
      <c r="E21" s="44">
        <f t="shared" si="3"/>
        <v>543.53242733274135</v>
      </c>
      <c r="F21" s="45">
        <f t="shared" si="3"/>
        <v>604.36750015066525</v>
      </c>
    </row>
    <row r="22" spans="1:6" ht="17.25" customHeight="1">
      <c r="A22" s="43" t="s">
        <v>33</v>
      </c>
      <c r="B22" s="44">
        <f>B21+$B$7</f>
        <v>387.93434132184649</v>
      </c>
      <c r="C22" s="44">
        <f t="shared" ref="C22:F22" si="4">C21+$B$7</f>
        <v>440.26849964293734</v>
      </c>
      <c r="D22" s="44">
        <f t="shared" si="4"/>
        <v>495.48430353625173</v>
      </c>
      <c r="E22" s="44">
        <f t="shared" si="4"/>
        <v>553.53242733274135</v>
      </c>
      <c r="F22" s="45">
        <f t="shared" si="4"/>
        <v>614.36750015066525</v>
      </c>
    </row>
    <row r="23" spans="1:6" ht="15.75" thickBot="1">
      <c r="A23" s="49" t="s">
        <v>32</v>
      </c>
      <c r="B23" s="50">
        <f>$B$4+B22</f>
        <v>562.93434132184643</v>
      </c>
      <c r="C23" s="50">
        <f t="shared" ref="C23:F23" si="5">$B$4+C22</f>
        <v>615.26849964293729</v>
      </c>
      <c r="D23" s="50">
        <f t="shared" si="5"/>
        <v>670.48430353625167</v>
      </c>
      <c r="E23" s="50">
        <f t="shared" si="5"/>
        <v>728.53242733274135</v>
      </c>
      <c r="F23" s="50">
        <f t="shared" si="5"/>
        <v>789.36750015066525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workbookViewId="0">
      <selection activeCell="B20" sqref="B20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30</v>
      </c>
    </row>
    <row r="3" spans="1:6" ht="6" customHeight="1">
      <c r="A3" s="74"/>
      <c r="B3" s="76"/>
    </row>
    <row r="4" spans="1:6">
      <c r="A4" s="35" t="s">
        <v>2</v>
      </c>
      <c r="B4" s="36">
        <v>85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3000</v>
      </c>
      <c r="D5" s="30"/>
    </row>
    <row r="6" spans="1:6" ht="45">
      <c r="A6" s="35" t="s">
        <v>10</v>
      </c>
      <c r="B6" s="36">
        <v>0.1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30</v>
      </c>
      <c r="D7" s="58">
        <f>B23</f>
        <v>118.11653908334794</v>
      </c>
      <c r="E7" s="59">
        <f>B22</f>
        <v>33.116539083347945</v>
      </c>
      <c r="F7" s="55">
        <f>B11</f>
        <v>1E-3</v>
      </c>
    </row>
    <row r="8" spans="1:6" ht="18.75" customHeight="1">
      <c r="A8" s="35" t="s">
        <v>16</v>
      </c>
      <c r="B8" s="36">
        <v>800</v>
      </c>
      <c r="D8" s="58">
        <f>C23</f>
        <v>124.34961725004382</v>
      </c>
      <c r="E8" s="59">
        <f>C22</f>
        <v>39.349617250043821</v>
      </c>
      <c r="F8" s="55">
        <f>B12</f>
        <v>3.0000000000000001E-3</v>
      </c>
    </row>
    <row r="9" spans="1:6" ht="19.5" customHeight="1">
      <c r="A9" s="35" t="s">
        <v>27</v>
      </c>
      <c r="B9" s="36">
        <v>0.02</v>
      </c>
      <c r="D9" s="58">
        <f>D23</f>
        <v>153.00900646582505</v>
      </c>
      <c r="E9" s="59">
        <f>D22</f>
        <v>68.009006465825053</v>
      </c>
      <c r="F9" s="55">
        <f>B13</f>
        <v>6.0000000000000001E-3</v>
      </c>
    </row>
    <row r="10" spans="1:6" ht="16.5" customHeight="1">
      <c r="A10" s="37" t="s">
        <v>13</v>
      </c>
      <c r="B10" s="34"/>
      <c r="C10" s="2"/>
      <c r="D10" s="58">
        <f>E23</f>
        <v>177.88242863420427</v>
      </c>
      <c r="E10" s="59">
        <f>E22</f>
        <v>92.882428634204274</v>
      </c>
      <c r="F10" s="55">
        <f>B14</f>
        <v>8.0000000000000002E-3</v>
      </c>
    </row>
    <row r="11" spans="1:6" ht="18.75" thickBot="1">
      <c r="A11" s="35" t="s">
        <v>17</v>
      </c>
      <c r="B11" s="34">
        <v>1E-3</v>
      </c>
      <c r="C11" s="2"/>
      <c r="D11" s="60">
        <f>F23</f>
        <v>242.84654913787017</v>
      </c>
      <c r="E11" s="61">
        <f>F22</f>
        <v>157.84654913787017</v>
      </c>
      <c r="F11" s="56">
        <f>B15</f>
        <v>1.2E-2</v>
      </c>
    </row>
    <row r="12" spans="1:6" ht="18">
      <c r="A12" s="35" t="s">
        <v>18</v>
      </c>
      <c r="B12" s="34">
        <v>3.0000000000000001E-3</v>
      </c>
      <c r="C12" s="2"/>
    </row>
    <row r="13" spans="1:6" ht="18">
      <c r="A13" s="35" t="s">
        <v>19</v>
      </c>
      <c r="B13" s="34">
        <v>6.0000000000000001E-3</v>
      </c>
      <c r="C13" s="2"/>
    </row>
    <row r="14" spans="1:6" ht="18">
      <c r="A14" s="35" t="s">
        <v>20</v>
      </c>
      <c r="B14" s="34">
        <v>8.0000000000000002E-3</v>
      </c>
      <c r="C14" s="2"/>
    </row>
    <row r="15" spans="1:6" ht="18.75" thickBot="1">
      <c r="A15" s="38" t="s">
        <v>21</v>
      </c>
      <c r="B15" s="39">
        <v>1.2E-2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0.12738853503184711</v>
      </c>
      <c r="C17" s="44">
        <f>4*B12/(3.14*$B$6^2)</f>
        <v>0.38216560509554137</v>
      </c>
      <c r="D17" s="44">
        <f>4*B13/(3.14*$B$6^2)</f>
        <v>0.76433121019108274</v>
      </c>
      <c r="E17" s="44">
        <f>4*B14/(3.14*$B$6^2)</f>
        <v>1.0191082802547768</v>
      </c>
      <c r="F17" s="45">
        <f>4*B15/(3.14*$B$6^2)</f>
        <v>1.5286624203821655</v>
      </c>
    </row>
    <row r="18" spans="1:6">
      <c r="A18" s="43" t="s">
        <v>25</v>
      </c>
      <c r="B18" s="44">
        <f>B17*$B$6*$B$8/$B$9</f>
        <v>509.55414012738839</v>
      </c>
      <c r="C18" s="44">
        <f t="shared" ref="C18:F18" si="0">C17*$B$6*$B$8/$B$9</f>
        <v>1528.6624203821657</v>
      </c>
      <c r="D18" s="44">
        <f t="shared" si="0"/>
        <v>3057.3248407643314</v>
      </c>
      <c r="E18" s="44">
        <f t="shared" si="0"/>
        <v>4076.4331210191071</v>
      </c>
      <c r="F18" s="45">
        <f t="shared" si="0"/>
        <v>6114.6496815286628</v>
      </c>
    </row>
    <row r="19" spans="1:6" ht="30">
      <c r="A19" s="43" t="s">
        <v>7</v>
      </c>
      <c r="B19" s="46" t="str">
        <f t="shared" ref="B19" si="1">IF(B18&gt;2320,"Турбулентный","Ламинарный")</f>
        <v>Ламинарный</v>
      </c>
      <c r="C19" s="46" t="str">
        <f t="shared" ref="C19" si="2">IF(C18&gt;2320,"Турбулентный","Ламинарный")</f>
        <v>Ламинарный</v>
      </c>
      <c r="D19" s="46" t="str">
        <f t="shared" ref="D19" si="3">IF(D18&gt;2320,"Турбулентный","Ламинарный")</f>
        <v>Турбулентный</v>
      </c>
      <c r="E19" s="46" t="str">
        <f t="shared" ref="E19" si="4">IF(E18&gt;2320,"Турбулентный","Ламинарный")</f>
        <v>Турбулентный</v>
      </c>
      <c r="F19" s="47" t="str">
        <f t="shared" ref="F19" si="5">IF(F18&gt;2320,"Турбулентный","Ламинарный")</f>
        <v>Турбулентный</v>
      </c>
    </row>
    <row r="20" spans="1:6">
      <c r="A20" s="48" t="s">
        <v>11</v>
      </c>
      <c r="B20" s="44">
        <f>IF(B19="Ламинарный",64/B18,0.3164/B18^0.25)</f>
        <v>0.12560000000000004</v>
      </c>
      <c r="C20" s="44">
        <f t="shared" ref="C20:F20" si="6">IF(C19="Ламинарный",64/C18,0.3164/C18^0.25)</f>
        <v>4.1866666666666663E-2</v>
      </c>
      <c r="D20" s="44">
        <f t="shared" si="6"/>
        <v>4.2550148350415533E-2</v>
      </c>
      <c r="E20" s="44">
        <f t="shared" si="6"/>
        <v>3.9597374810411874E-2</v>
      </c>
      <c r="F20" s="45">
        <f t="shared" si="6"/>
        <v>3.5780267216378177E-2</v>
      </c>
    </row>
    <row r="21" spans="1:6">
      <c r="A21" s="43" t="s">
        <v>34</v>
      </c>
      <c r="B21" s="44">
        <f>B20*($B$5/$B$6)*((B17^2)/(2*9.81))</f>
        <v>3.1165390833479418</v>
      </c>
      <c r="C21" s="44">
        <f t="shared" ref="C21:F21" si="7">C20*($B$5/$B$6)*((C17^2)/(2*9.81))</f>
        <v>9.3496172500438242</v>
      </c>
      <c r="D21" s="44">
        <f t="shared" si="7"/>
        <v>38.009006465825045</v>
      </c>
      <c r="E21" s="44">
        <f t="shared" si="7"/>
        <v>62.882428634204267</v>
      </c>
      <c r="F21" s="45">
        <f t="shared" si="7"/>
        <v>127.84654913787016</v>
      </c>
    </row>
    <row r="22" spans="1:6" ht="17.25" customHeight="1">
      <c r="A22" s="43" t="s">
        <v>33</v>
      </c>
      <c r="B22" s="44">
        <f>B21+$B$7</f>
        <v>33.116539083347945</v>
      </c>
      <c r="C22" s="44">
        <f t="shared" ref="C22:F22" si="8">C21+$B$7</f>
        <v>39.349617250043821</v>
      </c>
      <c r="D22" s="44">
        <f t="shared" si="8"/>
        <v>68.009006465825053</v>
      </c>
      <c r="E22" s="44">
        <f t="shared" si="8"/>
        <v>92.882428634204274</v>
      </c>
      <c r="F22" s="45">
        <f t="shared" si="8"/>
        <v>157.84654913787017</v>
      </c>
    </row>
    <row r="23" spans="1:6" ht="15.75" thickBot="1">
      <c r="A23" s="49" t="s">
        <v>32</v>
      </c>
      <c r="B23" s="50">
        <f>$B$4+B22</f>
        <v>118.11653908334794</v>
      </c>
      <c r="C23" s="50">
        <f t="shared" ref="C23:F23" si="9">$B$4+C22</f>
        <v>124.34961725004382</v>
      </c>
      <c r="D23" s="50">
        <f t="shared" si="9"/>
        <v>153.00900646582505</v>
      </c>
      <c r="E23" s="50">
        <f t="shared" si="9"/>
        <v>177.88242863420427</v>
      </c>
      <c r="F23" s="50">
        <f t="shared" si="9"/>
        <v>242.84654913787017</v>
      </c>
    </row>
    <row r="24" spans="1:6">
      <c r="A24" s="28"/>
      <c r="B24" s="29"/>
      <c r="C24" s="4"/>
    </row>
    <row r="25" spans="1:6">
      <c r="A25" s="28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28"/>
    </row>
    <row r="29" spans="1:6">
      <c r="A29" s="28"/>
    </row>
    <row r="30" spans="1:6">
      <c r="A30" s="31"/>
    </row>
    <row r="31" spans="1:6">
      <c r="A31" s="28"/>
    </row>
    <row r="32" spans="1:6">
      <c r="A32" s="28"/>
    </row>
    <row r="33" spans="1:2">
      <c r="A33" s="28"/>
    </row>
    <row r="34" spans="1:2">
      <c r="A34" s="28"/>
    </row>
    <row r="35" spans="1:2">
      <c r="A35" s="28"/>
      <c r="B35" s="32"/>
    </row>
    <row r="36" spans="1:2">
      <c r="A36" s="31"/>
      <c r="B36" s="29"/>
    </row>
    <row r="37" spans="1:2">
      <c r="A37" s="28"/>
      <c r="B37" s="30"/>
    </row>
    <row r="38" spans="1:2">
      <c r="A38" s="28"/>
      <c r="B38" s="30"/>
    </row>
    <row r="39" spans="1:2">
      <c r="A39" s="28"/>
      <c r="B39" s="30"/>
    </row>
    <row r="40" spans="1:2">
      <c r="A40" s="28"/>
      <c r="B40" s="30"/>
    </row>
    <row r="41" spans="1:2">
      <c r="A41" s="28"/>
      <c r="B41" s="30"/>
    </row>
    <row r="42" spans="1:2">
      <c r="A42" s="31"/>
      <c r="B42" s="29"/>
    </row>
    <row r="43" spans="1:2">
      <c r="A43" s="28"/>
      <c r="B43" s="30"/>
    </row>
    <row r="44" spans="1:2">
      <c r="A44" s="28"/>
      <c r="B44" s="30"/>
    </row>
    <row r="45" spans="1:2">
      <c r="A45" s="28"/>
      <c r="B45" s="30"/>
    </row>
    <row r="46" spans="1:2">
      <c r="A46" s="28"/>
      <c r="B46" s="30"/>
    </row>
    <row r="47" spans="1:2">
      <c r="A47" s="28"/>
      <c r="B47" s="30"/>
    </row>
    <row r="48" spans="1:2">
      <c r="A48" s="31"/>
      <c r="B48" s="29"/>
    </row>
    <row r="49" spans="1:2">
      <c r="A49" s="28"/>
      <c r="B49" s="33"/>
    </row>
    <row r="50" spans="1:2">
      <c r="A50" s="28"/>
      <c r="B50" s="33"/>
    </row>
    <row r="51" spans="1:2">
      <c r="A51" s="28"/>
      <c r="B51" s="33"/>
    </row>
    <row r="52" spans="1:2">
      <c r="A52" s="28"/>
      <c r="B52" s="33"/>
    </row>
    <row r="53" spans="1:2">
      <c r="A53" s="28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39</v>
      </c>
    </row>
    <row r="3" spans="1:6" ht="6" customHeight="1">
      <c r="A3" s="74"/>
      <c r="B3" s="76"/>
    </row>
    <row r="4" spans="1:6">
      <c r="A4" s="35" t="s">
        <v>2</v>
      </c>
      <c r="B4" s="36">
        <v>180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2000</v>
      </c>
      <c r="D5" s="30"/>
    </row>
    <row r="6" spans="1:6" ht="45">
      <c r="A6" s="35" t="s">
        <v>10</v>
      </c>
      <c r="B6" s="36">
        <v>0.109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-5</v>
      </c>
      <c r="D7" s="58">
        <f>B23</f>
        <v>813.8340554392438</v>
      </c>
      <c r="E7" s="59">
        <f>B22</f>
        <v>633.8340554392438</v>
      </c>
      <c r="F7" s="55">
        <f>B11</f>
        <v>1.6E-2</v>
      </c>
    </row>
    <row r="8" spans="1:6" ht="18.75" customHeight="1">
      <c r="A8" s="35" t="s">
        <v>16</v>
      </c>
      <c r="B8" s="36">
        <v>870</v>
      </c>
      <c r="D8" s="58">
        <f>C23</f>
        <v>893.68831236914912</v>
      </c>
      <c r="E8" s="59">
        <f>C22</f>
        <v>713.68831236914912</v>
      </c>
      <c r="F8" s="55">
        <f>B12</f>
        <v>1.7999999999999999E-2</v>
      </c>
    </row>
    <row r="9" spans="1:6" ht="19.5" customHeight="1">
      <c r="A9" s="35" t="s">
        <v>27</v>
      </c>
      <c r="B9" s="36">
        <v>0.59</v>
      </c>
      <c r="D9" s="58">
        <f>D23</f>
        <v>933.61544083410195</v>
      </c>
      <c r="E9" s="59">
        <f>D22</f>
        <v>753.61544083410195</v>
      </c>
      <c r="F9" s="55">
        <f>B13</f>
        <v>1.9E-2</v>
      </c>
    </row>
    <row r="10" spans="1:6" ht="16.5" customHeight="1">
      <c r="A10" s="51" t="s">
        <v>13</v>
      </c>
      <c r="B10" s="34"/>
      <c r="C10" s="2"/>
      <c r="D10" s="58">
        <f>E23</f>
        <v>973.54256929905466</v>
      </c>
      <c r="E10" s="59">
        <f>E22</f>
        <v>793.54256929905466</v>
      </c>
      <c r="F10" s="55">
        <f>B14</f>
        <v>0.02</v>
      </c>
    </row>
    <row r="11" spans="1:6" ht="18.75" thickBot="1">
      <c r="A11" s="35" t="s">
        <v>17</v>
      </c>
      <c r="B11" s="34">
        <v>1.6E-2</v>
      </c>
      <c r="C11" s="2"/>
      <c r="D11" s="60">
        <f>F23</f>
        <v>1053.3968262289602</v>
      </c>
      <c r="E11" s="61">
        <f>F22</f>
        <v>873.39682622896021</v>
      </c>
      <c r="F11" s="56">
        <f>B15</f>
        <v>2.1999999999999999E-2</v>
      </c>
    </row>
    <row r="12" spans="1:6" ht="18">
      <c r="A12" s="35" t="s">
        <v>18</v>
      </c>
      <c r="B12" s="34">
        <v>1.7999999999999999E-2</v>
      </c>
      <c r="C12" s="2"/>
    </row>
    <row r="13" spans="1:6" ht="18">
      <c r="A13" s="35" t="s">
        <v>19</v>
      </c>
      <c r="B13" s="34">
        <v>1.9E-2</v>
      </c>
      <c r="C13" s="2"/>
    </row>
    <row r="14" spans="1:6" ht="18">
      <c r="A14" s="35" t="s">
        <v>20</v>
      </c>
      <c r="B14" s="34">
        <v>0.02</v>
      </c>
      <c r="C14" s="2"/>
    </row>
    <row r="15" spans="1:6" ht="18.75" thickBot="1">
      <c r="A15" s="38" t="s">
        <v>21</v>
      </c>
      <c r="B15" s="39">
        <v>2.1999999999999999E-2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1.7155261009254728</v>
      </c>
      <c r="C17" s="44">
        <f>4*B12/(3.14*$B$6^2)</f>
        <v>1.9299668635411567</v>
      </c>
      <c r="D17" s="44">
        <f>4*B13/(3.14*$B$6^2)</f>
        <v>2.0371872448489987</v>
      </c>
      <c r="E17" s="44">
        <f>4*B14/(3.14*$B$6^2)</f>
        <v>2.1444076261568408</v>
      </c>
      <c r="F17" s="45">
        <f>4*B15/(3.14*$B$6^2)</f>
        <v>2.3588483887725249</v>
      </c>
    </row>
    <row r="18" spans="1:6">
      <c r="A18" s="43" t="s">
        <v>25</v>
      </c>
      <c r="B18" s="44">
        <f>B17*$B$6*$B$8/$B$9</f>
        <v>275.73447483180098</v>
      </c>
      <c r="C18" s="44">
        <f t="shared" ref="C18:F18" si="0">C17*$B$6*$B$8/$B$9</f>
        <v>310.2012841857761</v>
      </c>
      <c r="D18" s="44">
        <f t="shared" si="0"/>
        <v>327.43468886276366</v>
      </c>
      <c r="E18" s="44">
        <f t="shared" si="0"/>
        <v>344.66809353975123</v>
      </c>
      <c r="F18" s="45">
        <f t="shared" si="0"/>
        <v>379.13490289372635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0.23210735632183907</v>
      </c>
      <c r="C20" s="44">
        <f t="shared" ref="C20:F20" si="2">IF(C19="Ламинарный",64/C18,0.3164/C18^0.25)</f>
        <v>0.20631765006385697</v>
      </c>
      <c r="D20" s="44">
        <f t="shared" si="2"/>
        <v>0.19545882637628553</v>
      </c>
      <c r="E20" s="44">
        <f t="shared" si="2"/>
        <v>0.18568588505747127</v>
      </c>
      <c r="F20" s="45">
        <f t="shared" si="2"/>
        <v>0.16880535005224662</v>
      </c>
    </row>
    <row r="21" spans="1:6">
      <c r="A21" s="43" t="s">
        <v>34</v>
      </c>
      <c r="B21" s="44">
        <f>B20*($B$5/$B$6)*((B17^2)/(2*9.81))</f>
        <v>638.8340554392438</v>
      </c>
      <c r="C21" s="44">
        <f t="shared" ref="C21:F21" si="3">C20*($B$5/$B$6)*((C17^2)/(2*9.81))</f>
        <v>718.68831236914912</v>
      </c>
      <c r="D21" s="44">
        <f t="shared" si="3"/>
        <v>758.61544083410195</v>
      </c>
      <c r="E21" s="44">
        <f t="shared" si="3"/>
        <v>798.54256929905466</v>
      </c>
      <c r="F21" s="45">
        <f t="shared" si="3"/>
        <v>878.39682622896021</v>
      </c>
    </row>
    <row r="22" spans="1:6" ht="17.25" customHeight="1">
      <c r="A22" s="43" t="s">
        <v>33</v>
      </c>
      <c r="B22" s="44">
        <f>B21+$B$7</f>
        <v>633.8340554392438</v>
      </c>
      <c r="C22" s="44">
        <f t="shared" ref="C22:F22" si="4">C21+$B$7</f>
        <v>713.68831236914912</v>
      </c>
      <c r="D22" s="44">
        <f t="shared" si="4"/>
        <v>753.61544083410195</v>
      </c>
      <c r="E22" s="44">
        <f t="shared" si="4"/>
        <v>793.54256929905466</v>
      </c>
      <c r="F22" s="45">
        <f t="shared" si="4"/>
        <v>873.39682622896021</v>
      </c>
    </row>
    <row r="23" spans="1:6" ht="15.75" thickBot="1">
      <c r="A23" s="49" t="s">
        <v>32</v>
      </c>
      <c r="B23" s="50">
        <f>$B$4+B22</f>
        <v>813.8340554392438</v>
      </c>
      <c r="C23" s="50">
        <f t="shared" ref="C23:F23" si="5">$B$4+C22</f>
        <v>893.68831236914912</v>
      </c>
      <c r="D23" s="50">
        <f t="shared" si="5"/>
        <v>933.61544083410195</v>
      </c>
      <c r="E23" s="50">
        <f t="shared" si="5"/>
        <v>973.54256929905466</v>
      </c>
      <c r="F23" s="50">
        <f t="shared" si="5"/>
        <v>1053.3968262289602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sqref="A1:F23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38</v>
      </c>
    </row>
    <row r="3" spans="1:6" ht="6" customHeight="1">
      <c r="A3" s="74"/>
      <c r="B3" s="76"/>
    </row>
    <row r="4" spans="1:6">
      <c r="A4" s="35" t="s">
        <v>2</v>
      </c>
      <c r="B4" s="36">
        <v>110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1200</v>
      </c>
      <c r="D5" s="30"/>
    </row>
    <row r="6" spans="1:6" ht="45">
      <c r="A6" s="35" t="s">
        <v>10</v>
      </c>
      <c r="B6" s="36">
        <v>0.1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18</v>
      </c>
      <c r="D7" s="58">
        <f>B23</f>
        <v>314.99234500087647</v>
      </c>
      <c r="E7" s="59">
        <f>B22</f>
        <v>204.99234500087647</v>
      </c>
      <c r="F7" s="55">
        <f>B11</f>
        <v>1.2E-2</v>
      </c>
    </row>
    <row r="8" spans="1:6" ht="18.75" customHeight="1">
      <c r="A8" s="35" t="s">
        <v>16</v>
      </c>
      <c r="B8" s="36">
        <v>800</v>
      </c>
      <c r="D8" s="58">
        <f>C23</f>
        <v>346.15773583435589</v>
      </c>
      <c r="E8" s="59">
        <f>C22</f>
        <v>236.15773583435589</v>
      </c>
      <c r="F8" s="55">
        <f>B12</f>
        <v>1.4E-2</v>
      </c>
    </row>
    <row r="9" spans="1:6" ht="19.5" customHeight="1">
      <c r="A9" s="35" t="s">
        <v>27</v>
      </c>
      <c r="B9" s="36">
        <v>0.25</v>
      </c>
      <c r="D9" s="58">
        <f>D23</f>
        <v>377.32312666783531</v>
      </c>
      <c r="E9" s="59">
        <f>D22</f>
        <v>267.32312666783531</v>
      </c>
      <c r="F9" s="55">
        <f>B13</f>
        <v>1.6E-2</v>
      </c>
    </row>
    <row r="10" spans="1:6" ht="16.5" customHeight="1">
      <c r="A10" s="51" t="s">
        <v>13</v>
      </c>
      <c r="B10" s="34"/>
      <c r="C10" s="2"/>
      <c r="D10" s="58">
        <f>E23</f>
        <v>408.48851750131473</v>
      </c>
      <c r="E10" s="59">
        <f>E22</f>
        <v>298.48851750131473</v>
      </c>
      <c r="F10" s="55">
        <f>B14</f>
        <v>1.7999999999999999E-2</v>
      </c>
    </row>
    <row r="11" spans="1:6" ht="18.75" thickBot="1">
      <c r="A11" s="35" t="s">
        <v>17</v>
      </c>
      <c r="B11" s="34">
        <v>1.2E-2</v>
      </c>
      <c r="C11" s="2"/>
      <c r="D11" s="60">
        <f>F23</f>
        <v>439.65390833479415</v>
      </c>
      <c r="E11" s="61">
        <f>F22</f>
        <v>329.65390833479415</v>
      </c>
      <c r="F11" s="56">
        <f>B15</f>
        <v>0.02</v>
      </c>
    </row>
    <row r="12" spans="1:6" ht="18">
      <c r="A12" s="35" t="s">
        <v>18</v>
      </c>
      <c r="B12" s="34">
        <v>1.4E-2</v>
      </c>
      <c r="C12" s="2"/>
    </row>
    <row r="13" spans="1:6" ht="18">
      <c r="A13" s="35" t="s">
        <v>19</v>
      </c>
      <c r="B13" s="34">
        <v>1.6E-2</v>
      </c>
      <c r="C13" s="2"/>
    </row>
    <row r="14" spans="1:6" ht="18">
      <c r="A14" s="35" t="s">
        <v>20</v>
      </c>
      <c r="B14" s="34">
        <v>1.7999999999999999E-2</v>
      </c>
      <c r="C14" s="2"/>
    </row>
    <row r="15" spans="1:6" ht="18.75" thickBot="1">
      <c r="A15" s="38" t="s">
        <v>21</v>
      </c>
      <c r="B15" s="39">
        <v>0.02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1.5286624203821655</v>
      </c>
      <c r="C17" s="44">
        <f>4*B12/(3.14*$B$6^2)</f>
        <v>1.7834394904458597</v>
      </c>
      <c r="D17" s="44">
        <f>4*B13/(3.14*$B$6^2)</f>
        <v>2.0382165605095537</v>
      </c>
      <c r="E17" s="44">
        <f>4*B14/(3.14*$B$6^2)</f>
        <v>2.2929936305732479</v>
      </c>
      <c r="F17" s="45">
        <f>4*B15/(3.14*$B$6^2)</f>
        <v>2.5477707006369426</v>
      </c>
    </row>
    <row r="18" spans="1:6">
      <c r="A18" s="43" t="s">
        <v>25</v>
      </c>
      <c r="B18" s="44">
        <f>B17*$B$6*$B$8/$B$9</f>
        <v>489.171974522293</v>
      </c>
      <c r="C18" s="44">
        <f t="shared" ref="C18:F18" si="0">C17*$B$6*$B$8/$B$9</f>
        <v>570.70063694267515</v>
      </c>
      <c r="D18" s="44">
        <f t="shared" si="0"/>
        <v>652.22929936305718</v>
      </c>
      <c r="E18" s="44">
        <f t="shared" si="0"/>
        <v>733.75796178343933</v>
      </c>
      <c r="F18" s="45">
        <f t="shared" si="0"/>
        <v>815.2866242038217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0.13083333333333333</v>
      </c>
      <c r="C20" s="44">
        <f t="shared" ref="C20:F20" si="2">IF(C19="Ламинарный",64/C18,0.3164/C18^0.25)</f>
        <v>0.11214285714285714</v>
      </c>
      <c r="D20" s="44">
        <f t="shared" si="2"/>
        <v>9.8125000000000018E-2</v>
      </c>
      <c r="E20" s="44">
        <f t="shared" si="2"/>
        <v>8.7222222222222243E-2</v>
      </c>
      <c r="F20" s="45">
        <f t="shared" si="2"/>
        <v>7.85E-2</v>
      </c>
    </row>
    <row r="21" spans="1:6">
      <c r="A21" s="43" t="s">
        <v>34</v>
      </c>
      <c r="B21" s="44">
        <f>B20*($B$5/$B$6)*((B17^2)/(2*9.81))</f>
        <v>186.99234500087647</v>
      </c>
      <c r="C21" s="44">
        <f t="shared" ref="C21:F21" si="3">C20*($B$5/$B$6)*((C17^2)/(2*9.81))</f>
        <v>218.15773583435589</v>
      </c>
      <c r="D21" s="44">
        <f t="shared" si="3"/>
        <v>249.32312666783531</v>
      </c>
      <c r="E21" s="44">
        <f t="shared" si="3"/>
        <v>280.48851750131473</v>
      </c>
      <c r="F21" s="45">
        <f t="shared" si="3"/>
        <v>311.65390833479415</v>
      </c>
    </row>
    <row r="22" spans="1:6" ht="17.25" customHeight="1">
      <c r="A22" s="43" t="s">
        <v>33</v>
      </c>
      <c r="B22" s="44">
        <f>B21+$B$7</f>
        <v>204.99234500087647</v>
      </c>
      <c r="C22" s="44">
        <f t="shared" ref="C22:F22" si="4">C21+$B$7</f>
        <v>236.15773583435589</v>
      </c>
      <c r="D22" s="44">
        <f t="shared" si="4"/>
        <v>267.32312666783531</v>
      </c>
      <c r="E22" s="44">
        <f t="shared" si="4"/>
        <v>298.48851750131473</v>
      </c>
      <c r="F22" s="45">
        <f t="shared" si="4"/>
        <v>329.65390833479415</v>
      </c>
    </row>
    <row r="23" spans="1:6" ht="15.75" thickBot="1">
      <c r="A23" s="49" t="s">
        <v>32</v>
      </c>
      <c r="B23" s="50">
        <f>$B$4+B22</f>
        <v>314.99234500087647</v>
      </c>
      <c r="C23" s="50">
        <f t="shared" ref="C23:F23" si="5">$B$4+C22</f>
        <v>346.15773583435589</v>
      </c>
      <c r="D23" s="50">
        <f t="shared" si="5"/>
        <v>377.32312666783531</v>
      </c>
      <c r="E23" s="50">
        <f t="shared" si="5"/>
        <v>408.48851750131473</v>
      </c>
      <c r="F23" s="50">
        <f t="shared" si="5"/>
        <v>439.65390833479415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18" sqref="B18"/>
    </sheetView>
  </sheetViews>
  <sheetFormatPr defaultRowHeight="15"/>
  <cols>
    <col min="1" max="1" width="37.5703125" customWidth="1"/>
    <col min="2" max="2" width="16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3" t="s">
        <v>0</v>
      </c>
      <c r="B2" s="75" t="s">
        <v>37</v>
      </c>
    </row>
    <row r="3" spans="1:6" ht="6" customHeight="1">
      <c r="A3" s="74"/>
      <c r="B3" s="76"/>
    </row>
    <row r="4" spans="1:6">
      <c r="A4" s="35" t="s">
        <v>2</v>
      </c>
      <c r="B4" s="36">
        <v>106</v>
      </c>
      <c r="D4" s="77" t="s">
        <v>31</v>
      </c>
      <c r="E4" s="77"/>
      <c r="F4" s="77"/>
    </row>
    <row r="5" spans="1:6" ht="15.75" thickBot="1">
      <c r="A5" s="35" t="s">
        <v>3</v>
      </c>
      <c r="B5" s="36">
        <v>10000</v>
      </c>
      <c r="D5" s="30"/>
    </row>
    <row r="6" spans="1:6" ht="45">
      <c r="A6" s="35" t="s">
        <v>10</v>
      </c>
      <c r="B6" s="36">
        <v>0.311</v>
      </c>
      <c r="D6" s="40" t="s">
        <v>32</v>
      </c>
      <c r="E6" s="53" t="s">
        <v>33</v>
      </c>
      <c r="F6" s="54" t="s">
        <v>13</v>
      </c>
    </row>
    <row r="7" spans="1:6" ht="15" customHeight="1">
      <c r="A7" s="35" t="s">
        <v>29</v>
      </c>
      <c r="B7" s="36">
        <v>12</v>
      </c>
      <c r="D7" s="58">
        <f>B23</f>
        <v>244.86195813343261</v>
      </c>
      <c r="E7" s="59">
        <f>B22</f>
        <v>138.86195813343261</v>
      </c>
      <c r="F7" s="55">
        <f>B11</f>
        <v>0.1</v>
      </c>
    </row>
    <row r="8" spans="1:6" ht="18.75" customHeight="1">
      <c r="A8" s="35" t="s">
        <v>16</v>
      </c>
      <c r="B8" s="36">
        <v>849</v>
      </c>
      <c r="D8" s="58">
        <f>C23</f>
        <v>292.54145464506928</v>
      </c>
      <c r="E8" s="59">
        <f>C22</f>
        <v>186.54145464506925</v>
      </c>
      <c r="F8" s="55">
        <f>B12</f>
        <v>0.12</v>
      </c>
    </row>
    <row r="9" spans="1:6" ht="19.5" customHeight="1">
      <c r="A9" s="35" t="s">
        <v>27</v>
      </c>
      <c r="B9" s="36">
        <v>0.1376</v>
      </c>
      <c r="D9" s="58">
        <f>D23</f>
        <v>346.58907642755537</v>
      </c>
      <c r="E9" s="59">
        <f>D22</f>
        <v>240.58907642755537</v>
      </c>
      <c r="F9" s="55">
        <f>B13</f>
        <v>0.14000000000000001</v>
      </c>
    </row>
    <row r="10" spans="1:6" ht="16.5" customHeight="1">
      <c r="A10" s="51" t="s">
        <v>13</v>
      </c>
      <c r="B10" s="34"/>
      <c r="C10" s="2"/>
      <c r="D10" s="58">
        <f>E23</f>
        <v>406.76289032435602</v>
      </c>
      <c r="E10" s="59">
        <f>E22</f>
        <v>300.76289032435602</v>
      </c>
      <c r="F10" s="55">
        <f>B14</f>
        <v>0.16</v>
      </c>
    </row>
    <row r="11" spans="1:6" ht="18.75" thickBot="1">
      <c r="A11" s="35" t="s">
        <v>17</v>
      </c>
      <c r="B11" s="34">
        <v>0.1</v>
      </c>
      <c r="C11" s="2"/>
      <c r="D11" s="60">
        <f>F23</f>
        <v>472.86101829308831</v>
      </c>
      <c r="E11" s="61">
        <f>F22</f>
        <v>366.86101829308831</v>
      </c>
      <c r="F11" s="56">
        <f>B15</f>
        <v>0.18</v>
      </c>
    </row>
    <row r="12" spans="1:6" ht="18">
      <c r="A12" s="35" t="s">
        <v>18</v>
      </c>
      <c r="B12" s="34">
        <v>0.12</v>
      </c>
      <c r="C12" s="2"/>
    </row>
    <row r="13" spans="1:6" ht="18">
      <c r="A13" s="35" t="s">
        <v>19</v>
      </c>
      <c r="B13" s="34">
        <v>0.14000000000000001</v>
      </c>
      <c r="C13" s="2"/>
    </row>
    <row r="14" spans="1:6" ht="18">
      <c r="A14" s="35" t="s">
        <v>20</v>
      </c>
      <c r="B14" s="34">
        <v>0.16</v>
      </c>
      <c r="C14" s="2"/>
    </row>
    <row r="15" spans="1:6" ht="18.75" thickBot="1">
      <c r="A15" s="38" t="s">
        <v>21</v>
      </c>
      <c r="B15" s="39">
        <v>0.18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1.3170721459853303</v>
      </c>
      <c r="C17" s="44">
        <f>4*B12/(3.14*$B$6^2)</f>
        <v>1.5804865751823962</v>
      </c>
      <c r="D17" s="44">
        <f>4*B13/(3.14*$B$6^2)</f>
        <v>1.8439010043794626</v>
      </c>
      <c r="E17" s="44">
        <f>4*B14/(3.14*$B$6^2)</f>
        <v>2.1073154335765287</v>
      </c>
      <c r="F17" s="45">
        <f>4*B15/(3.14*$B$6^2)</f>
        <v>2.3707298627735947</v>
      </c>
    </row>
    <row r="18" spans="1:6">
      <c r="A18" s="43" t="s">
        <v>25</v>
      </c>
      <c r="B18" s="44">
        <f>B17*$B$6*$B$8/$B$9</f>
        <v>2527.3140432690452</v>
      </c>
      <c r="C18" s="44">
        <f t="shared" ref="C18:F18" si="0">C17*$B$6*$B$8/$B$9</f>
        <v>3032.7768519228539</v>
      </c>
      <c r="D18" s="44">
        <f t="shared" si="0"/>
        <v>3538.2396605766639</v>
      </c>
      <c r="E18" s="44">
        <f t="shared" si="0"/>
        <v>4043.7024692304731</v>
      </c>
      <c r="F18" s="45">
        <f t="shared" si="0"/>
        <v>4549.1652778842817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Турбулентный</v>
      </c>
      <c r="E19" s="46" t="str">
        <f t="shared" si="1"/>
        <v>Турбулентный</v>
      </c>
      <c r="F19" s="47" t="str">
        <f t="shared" si="1"/>
        <v>Турбулентный</v>
      </c>
    </row>
    <row r="20" spans="1:6">
      <c r="A20" s="48" t="s">
        <v>11</v>
      </c>
      <c r="B20" s="44">
        <f>IF(B19="Ламинарный",64/B18,0.3164/B18^0.25)</f>
        <v>4.4624326260985669E-2</v>
      </c>
      <c r="C20" s="44">
        <f t="shared" ref="C20:F20" si="2">IF(C19="Ламинарный",64/C18,0.3164/C18^0.25)</f>
        <v>4.2635990883034804E-2</v>
      </c>
      <c r="D20" s="44">
        <f t="shared" si="2"/>
        <v>4.1024156783331982E-2</v>
      </c>
      <c r="E20" s="44">
        <f t="shared" si="2"/>
        <v>3.9677260288385002E-2</v>
      </c>
      <c r="F20" s="45">
        <f t="shared" si="2"/>
        <v>3.8525966787801312E-2</v>
      </c>
    </row>
    <row r="21" spans="1:6">
      <c r="A21" s="43" t="s">
        <v>34</v>
      </c>
      <c r="B21" s="44">
        <f>B20*($B$5/$B$6)*((B17^2)/(2*9.81))</f>
        <v>126.86195813343259</v>
      </c>
      <c r="C21" s="44">
        <f t="shared" ref="C21:F21" si="3">C20*($B$5/$B$6)*((C17^2)/(2*9.81))</f>
        <v>174.54145464506925</v>
      </c>
      <c r="D21" s="44">
        <f t="shared" si="3"/>
        <v>228.58907642755537</v>
      </c>
      <c r="E21" s="44">
        <f t="shared" si="3"/>
        <v>288.76289032435602</v>
      </c>
      <c r="F21" s="45">
        <f t="shared" si="3"/>
        <v>354.86101829308831</v>
      </c>
    </row>
    <row r="22" spans="1:6" ht="17.25" customHeight="1">
      <c r="A22" s="43" t="s">
        <v>33</v>
      </c>
      <c r="B22" s="44">
        <f>B21+$B$7</f>
        <v>138.86195813343261</v>
      </c>
      <c r="C22" s="44">
        <f t="shared" ref="C22:F22" si="4">C21+$B$7</f>
        <v>186.54145464506925</v>
      </c>
      <c r="D22" s="44">
        <f t="shared" si="4"/>
        <v>240.58907642755537</v>
      </c>
      <c r="E22" s="44">
        <f t="shared" si="4"/>
        <v>300.76289032435602</v>
      </c>
      <c r="F22" s="45">
        <f t="shared" si="4"/>
        <v>366.86101829308831</v>
      </c>
    </row>
    <row r="23" spans="1:6" ht="15.75" thickBot="1">
      <c r="A23" s="49" t="s">
        <v>32</v>
      </c>
      <c r="B23" s="50">
        <f>$B$4+B22</f>
        <v>244.86195813343261</v>
      </c>
      <c r="C23" s="50">
        <f t="shared" ref="C23:F23" si="5">$B$4+C22</f>
        <v>292.54145464506928</v>
      </c>
      <c r="D23" s="50">
        <f t="shared" si="5"/>
        <v>346.58907642755537</v>
      </c>
      <c r="E23" s="50">
        <f t="shared" si="5"/>
        <v>406.76289032435602</v>
      </c>
      <c r="F23" s="50">
        <f t="shared" si="5"/>
        <v>472.86101829308831</v>
      </c>
    </row>
    <row r="24" spans="1:6">
      <c r="A24" s="52"/>
      <c r="B24" s="29"/>
      <c r="C24" s="4"/>
    </row>
    <row r="25" spans="1:6">
      <c r="A25" s="5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52"/>
    </row>
    <row r="29" spans="1:6">
      <c r="A29" s="52"/>
    </row>
    <row r="30" spans="1:6">
      <c r="A30" s="31"/>
    </row>
    <row r="31" spans="1:6">
      <c r="A31" s="52"/>
    </row>
    <row r="32" spans="1:6">
      <c r="A32" s="52"/>
    </row>
    <row r="33" spans="1:2">
      <c r="A33" s="52"/>
    </row>
    <row r="34" spans="1:2">
      <c r="A34" s="52"/>
    </row>
    <row r="35" spans="1:2">
      <c r="A35" s="52"/>
      <c r="B35" s="32"/>
    </row>
    <row r="36" spans="1:2">
      <c r="A36" s="31"/>
      <c r="B36" s="29"/>
    </row>
    <row r="37" spans="1:2">
      <c r="A37" s="52"/>
      <c r="B37" s="30"/>
    </row>
    <row r="38" spans="1:2">
      <c r="A38" s="52"/>
      <c r="B38" s="30"/>
    </row>
    <row r="39" spans="1:2">
      <c r="A39" s="52"/>
      <c r="B39" s="30"/>
    </row>
    <row r="40" spans="1:2">
      <c r="A40" s="52"/>
      <c r="B40" s="30"/>
    </row>
    <row r="41" spans="1:2">
      <c r="A41" s="52"/>
      <c r="B41" s="30"/>
    </row>
    <row r="42" spans="1:2">
      <c r="A42" s="31"/>
      <c r="B42" s="29"/>
    </row>
    <row r="43" spans="1:2">
      <c r="A43" s="52"/>
      <c r="B43" s="30"/>
    </row>
    <row r="44" spans="1:2">
      <c r="A44" s="52"/>
      <c r="B44" s="30"/>
    </row>
    <row r="45" spans="1:2">
      <c r="A45" s="52"/>
      <c r="B45" s="30"/>
    </row>
    <row r="46" spans="1:2">
      <c r="A46" s="52"/>
      <c r="B46" s="30"/>
    </row>
    <row r="47" spans="1:2">
      <c r="A47" s="52"/>
      <c r="B47" s="30"/>
    </row>
    <row r="48" spans="1:2">
      <c r="A48" s="31"/>
      <c r="B48" s="29"/>
    </row>
    <row r="49" spans="1:2">
      <c r="A49" s="52"/>
      <c r="B49" s="33"/>
    </row>
    <row r="50" spans="1:2">
      <c r="A50" s="52"/>
      <c r="B50" s="33"/>
    </row>
    <row r="51" spans="1:2">
      <c r="A51" s="52"/>
      <c r="B51" s="33"/>
    </row>
    <row r="52" spans="1:2">
      <c r="A52" s="52"/>
      <c r="B52" s="33"/>
    </row>
    <row r="53" spans="1:2">
      <c r="A53" s="5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20" sqref="B20"/>
    </sheetView>
  </sheetViews>
  <sheetFormatPr defaultRowHeight="15"/>
  <cols>
    <col min="1" max="1" width="37.5703125" customWidth="1"/>
    <col min="2" max="2" width="14.855468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46</v>
      </c>
    </row>
    <row r="3" spans="1:6" ht="12.75" customHeight="1">
      <c r="A3" s="80"/>
      <c r="B3" s="82"/>
    </row>
    <row r="4" spans="1:6">
      <c r="A4" s="63" t="s">
        <v>2</v>
      </c>
      <c r="B4" s="64">
        <v>160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2000</v>
      </c>
      <c r="D5" s="30"/>
    </row>
    <row r="6" spans="1:6" ht="45">
      <c r="A6" s="63" t="s">
        <v>10</v>
      </c>
      <c r="B6" s="64">
        <v>9.5000000000000001E-2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15</v>
      </c>
      <c r="D7" s="58">
        <f>B23</f>
        <v>466.93672049757441</v>
      </c>
      <c r="E7" s="59">
        <f>B22</f>
        <v>306.93672049757441</v>
      </c>
      <c r="F7" s="55">
        <f>B11</f>
        <v>1.7999999999999999E-2</v>
      </c>
    </row>
    <row r="8" spans="1:6" ht="18.75" customHeight="1">
      <c r="A8" s="63" t="s">
        <v>16</v>
      </c>
      <c r="B8" s="64">
        <v>840</v>
      </c>
      <c r="D8" s="58">
        <f>C23</f>
        <v>412.55917628875045</v>
      </c>
      <c r="E8" s="59">
        <f>C22</f>
        <v>252.55917628875045</v>
      </c>
      <c r="F8" s="55">
        <f>B12</f>
        <v>1.6E-2</v>
      </c>
    </row>
    <row r="9" spans="1:6" ht="19.5" customHeight="1">
      <c r="A9" s="63" t="s">
        <v>47</v>
      </c>
      <c r="B9" s="64">
        <v>7.5999999999999998E-2</v>
      </c>
      <c r="D9" s="58">
        <f>D23</f>
        <v>363.05544107049002</v>
      </c>
      <c r="E9" s="59">
        <f>D22</f>
        <v>203.05544107048999</v>
      </c>
      <c r="F9" s="55">
        <f>B13</f>
        <v>1.4E-2</v>
      </c>
    </row>
    <row r="10" spans="1:6" ht="16.5" customHeight="1">
      <c r="A10" s="65" t="s">
        <v>13</v>
      </c>
      <c r="B10" s="66"/>
      <c r="C10" s="2"/>
      <c r="D10" s="58">
        <f>E23</f>
        <v>268.05543144330932</v>
      </c>
      <c r="E10" s="59">
        <f>E22</f>
        <v>108.0554314433093</v>
      </c>
      <c r="F10" s="55">
        <f>B14</f>
        <v>1.2E-2</v>
      </c>
    </row>
    <row r="11" spans="1:6" ht="18.75" thickBot="1">
      <c r="A11" s="63" t="s">
        <v>17</v>
      </c>
      <c r="B11" s="66">
        <v>1.7999999999999999E-2</v>
      </c>
      <c r="C11" s="2"/>
      <c r="D11" s="60">
        <f>F23</f>
        <v>252.54619286942443</v>
      </c>
      <c r="E11" s="61">
        <f>F22</f>
        <v>92.546192869424416</v>
      </c>
      <c r="F11" s="56">
        <f>B15</f>
        <v>0.01</v>
      </c>
    </row>
    <row r="12" spans="1:6" ht="18">
      <c r="A12" s="63" t="s">
        <v>18</v>
      </c>
      <c r="B12" s="66">
        <v>1.6E-2</v>
      </c>
      <c r="C12" s="2"/>
    </row>
    <row r="13" spans="1:6" ht="18">
      <c r="A13" s="63" t="s">
        <v>19</v>
      </c>
      <c r="B13" s="66">
        <v>1.4E-2</v>
      </c>
      <c r="C13" s="2"/>
    </row>
    <row r="14" spans="1:6" ht="18">
      <c r="A14" s="63" t="s">
        <v>20</v>
      </c>
      <c r="B14" s="66">
        <v>1.2E-2</v>
      </c>
      <c r="C14" s="2"/>
    </row>
    <row r="15" spans="1:6" ht="18.75" thickBot="1">
      <c r="A15" s="67" t="s">
        <v>21</v>
      </c>
      <c r="B15" s="68">
        <v>0.01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2.5407131640700809</v>
      </c>
      <c r="C17" s="44">
        <f>4*B12/(3.14*$B$6^2)</f>
        <v>2.2584117013956275</v>
      </c>
      <c r="D17" s="44">
        <f>4*B13/(3.14*$B$6^2)</f>
        <v>1.9761102387211742</v>
      </c>
      <c r="E17" s="44">
        <f>4*B14/(3.14*$B$6^2)</f>
        <v>1.6938087760467209</v>
      </c>
      <c r="F17" s="45">
        <f>4*B15/(3.14*$B$6^2)</f>
        <v>1.4115073133722673</v>
      </c>
    </row>
    <row r="18" spans="1:6">
      <c r="A18" s="43" t="s">
        <v>25</v>
      </c>
      <c r="B18" s="44">
        <f>B17*$B$6/($B$9/10^3)</f>
        <v>3175.8914550876011</v>
      </c>
      <c r="C18" s="44">
        <f t="shared" ref="C18:F18" si="0">C17*$B$6/($B$9/10^3)</f>
        <v>2823.0146267445343</v>
      </c>
      <c r="D18" s="44">
        <f t="shared" si="0"/>
        <v>2470.137798401468</v>
      </c>
      <c r="E18" s="44">
        <f t="shared" si="0"/>
        <v>2117.2609700584012</v>
      </c>
      <c r="F18" s="44">
        <f t="shared" si="0"/>
        <v>1764.3841417153342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Турбулентный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4.2147329467023056E-2</v>
      </c>
      <c r="C20" s="44">
        <f t="shared" ref="C20:F20" si="2">IF(C19="Ламинарный",64/C18,0.3164/C18^0.25)</f>
        <v>4.3406842219801199E-2</v>
      </c>
      <c r="D20" s="44">
        <f t="shared" si="2"/>
        <v>4.4880344251383798E-2</v>
      </c>
      <c r="E20" s="44">
        <f t="shared" si="2"/>
        <v>3.0227733333333333E-2</v>
      </c>
      <c r="F20" s="45">
        <f t="shared" si="2"/>
        <v>3.6273280000000005E-2</v>
      </c>
    </row>
    <row r="21" spans="1:6">
      <c r="A21" s="43" t="s">
        <v>34</v>
      </c>
      <c r="B21" s="44">
        <f>B20*($B$5/$B$6)*((B17^2)/(2*9.81))</f>
        <v>291.93672049757441</v>
      </c>
      <c r="C21" s="44">
        <f t="shared" ref="C21:F21" si="3">C20*($B$5/$B$6)*((C17^2)/(2*9.81))</f>
        <v>237.55917628875045</v>
      </c>
      <c r="D21" s="44">
        <f t="shared" si="3"/>
        <v>188.05544107048999</v>
      </c>
      <c r="E21" s="44">
        <f t="shared" si="3"/>
        <v>93.055431443309303</v>
      </c>
      <c r="F21" s="45">
        <f t="shared" si="3"/>
        <v>77.546192869424416</v>
      </c>
    </row>
    <row r="22" spans="1:6" ht="17.25" customHeight="1">
      <c r="A22" s="43" t="s">
        <v>33</v>
      </c>
      <c r="B22" s="44">
        <f>B21+$B$7</f>
        <v>306.93672049757441</v>
      </c>
      <c r="C22" s="44">
        <f t="shared" ref="C22:F22" si="4">C21+$B$7</f>
        <v>252.55917628875045</v>
      </c>
      <c r="D22" s="44">
        <f t="shared" si="4"/>
        <v>203.05544107048999</v>
      </c>
      <c r="E22" s="44">
        <f t="shared" si="4"/>
        <v>108.0554314433093</v>
      </c>
      <c r="F22" s="45">
        <f t="shared" si="4"/>
        <v>92.546192869424416</v>
      </c>
    </row>
    <row r="23" spans="1:6" ht="15.75" thickBot="1">
      <c r="A23" s="49" t="s">
        <v>32</v>
      </c>
      <c r="B23" s="50">
        <f>$B$4+B22</f>
        <v>466.93672049757441</v>
      </c>
      <c r="C23" s="50">
        <f t="shared" ref="C23:F23" si="5">$B$4+C22</f>
        <v>412.55917628875045</v>
      </c>
      <c r="D23" s="50">
        <f t="shared" si="5"/>
        <v>363.05544107049002</v>
      </c>
      <c r="E23" s="50">
        <f t="shared" si="5"/>
        <v>268.05543144330932</v>
      </c>
      <c r="F23" s="50">
        <f t="shared" si="5"/>
        <v>252.54619286942443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4"/>
  <sheetViews>
    <sheetView topLeftCell="A7" workbookViewId="0">
      <selection activeCell="B20" sqref="B20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45</v>
      </c>
    </row>
    <row r="3" spans="1:6" ht="6" customHeight="1">
      <c r="A3" s="80"/>
      <c r="B3" s="82"/>
    </row>
    <row r="4" spans="1:6">
      <c r="A4" s="63" t="s">
        <v>2</v>
      </c>
      <c r="B4" s="64">
        <v>120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2500</v>
      </c>
      <c r="D5" s="30"/>
    </row>
    <row r="6" spans="1:6" ht="45">
      <c r="A6" s="63" t="s">
        <v>10</v>
      </c>
      <c r="B6" s="64">
        <v>0.11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9</v>
      </c>
      <c r="D7" s="58">
        <f>B23</f>
        <v>384.43657537173209</v>
      </c>
      <c r="E7" s="59">
        <f>B22</f>
        <v>264.43657537173209</v>
      </c>
      <c r="F7" s="55">
        <f>B11</f>
        <v>1.7999999999999999E-2</v>
      </c>
    </row>
    <row r="8" spans="1:6" ht="18.75" customHeight="1">
      <c r="A8" s="63" t="s">
        <v>16</v>
      </c>
      <c r="B8" s="64">
        <v>823</v>
      </c>
      <c r="D8" s="58">
        <f>C23</f>
        <v>356.05473366376197</v>
      </c>
      <c r="E8" s="59">
        <f>C22</f>
        <v>236.05473366376197</v>
      </c>
      <c r="F8" s="55">
        <f>B12</f>
        <v>1.6E-2</v>
      </c>
    </row>
    <row r="9" spans="1:6" ht="19.5" customHeight="1">
      <c r="A9" s="63" t="s">
        <v>47</v>
      </c>
      <c r="B9" s="64">
        <v>0.2</v>
      </c>
      <c r="D9" s="58">
        <f>D23</f>
        <v>327.67289195579167</v>
      </c>
      <c r="E9" s="59">
        <f>D22</f>
        <v>207.67289195579167</v>
      </c>
      <c r="F9" s="55">
        <f>B13</f>
        <v>1.4E-2</v>
      </c>
    </row>
    <row r="10" spans="1:6" ht="16.5" customHeight="1">
      <c r="A10" s="65" t="s">
        <v>13</v>
      </c>
      <c r="B10" s="66"/>
      <c r="C10" s="2"/>
      <c r="D10" s="58">
        <f>E23</f>
        <v>299.29105024782143</v>
      </c>
      <c r="E10" s="59">
        <f>E22</f>
        <v>179.29105024782143</v>
      </c>
      <c r="F10" s="55">
        <f>B14</f>
        <v>1.2E-2</v>
      </c>
    </row>
    <row r="11" spans="1:6" ht="18.75" thickBot="1">
      <c r="A11" s="63" t="s">
        <v>17</v>
      </c>
      <c r="B11" s="66">
        <v>1.7999999999999999E-2</v>
      </c>
      <c r="C11" s="2"/>
      <c r="D11" s="60">
        <f>F23</f>
        <v>270.90920853985119</v>
      </c>
      <c r="E11" s="61">
        <f>F22</f>
        <v>150.90920853985122</v>
      </c>
      <c r="F11" s="56">
        <f>B15</f>
        <v>0.01</v>
      </c>
    </row>
    <row r="12" spans="1:6" ht="18">
      <c r="A12" s="63" t="s">
        <v>18</v>
      </c>
      <c r="B12" s="66">
        <v>1.6E-2</v>
      </c>
      <c r="C12" s="2"/>
    </row>
    <row r="13" spans="1:6" ht="18">
      <c r="A13" s="63" t="s">
        <v>19</v>
      </c>
      <c r="B13" s="66">
        <v>1.4E-2</v>
      </c>
      <c r="C13" s="2"/>
    </row>
    <row r="14" spans="1:6" ht="18">
      <c r="A14" s="63" t="s">
        <v>20</v>
      </c>
      <c r="B14" s="66">
        <v>1.2E-2</v>
      </c>
      <c r="C14" s="2"/>
    </row>
    <row r="15" spans="1:6" ht="18.75" thickBot="1">
      <c r="A15" s="67" t="s">
        <v>21</v>
      </c>
      <c r="B15" s="68">
        <v>0.01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1.8950360583249986</v>
      </c>
      <c r="C17" s="44">
        <f>4*B12/(3.14*$B$6^2)</f>
        <v>1.6844764962888878</v>
      </c>
      <c r="D17" s="44">
        <f>4*B13/(3.14*$B$6^2)</f>
        <v>1.4739169342527767</v>
      </c>
      <c r="E17" s="44">
        <f>4*B14/(3.14*$B$6^2)</f>
        <v>1.2633573722166658</v>
      </c>
      <c r="F17" s="45">
        <f>4*B15/(3.14*$B$6^2)</f>
        <v>1.0527978101805548</v>
      </c>
    </row>
    <row r="18" spans="1:6">
      <c r="A18" s="43" t="s">
        <v>25</v>
      </c>
      <c r="B18" s="44">
        <f>B17*$B$6/$B$9*10^3</f>
        <v>1042.2698320787492</v>
      </c>
      <c r="C18" s="44">
        <f t="shared" ref="C18:F18" si="0">C17*$B$6/$B$9*10^3</f>
        <v>926.46207295888826</v>
      </c>
      <c r="D18" s="44">
        <f t="shared" si="0"/>
        <v>810.65431383902717</v>
      </c>
      <c r="E18" s="44">
        <f t="shared" si="0"/>
        <v>694.84655471916619</v>
      </c>
      <c r="F18" s="44">
        <f t="shared" si="0"/>
        <v>579.0387955993051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6.1404444444444449E-2</v>
      </c>
      <c r="C20" s="44">
        <f t="shared" ref="C20:F20" si="2">IF(C19="Ламинарный",64/C18,0.3164/C18^0.25)</f>
        <v>6.9080000000000003E-2</v>
      </c>
      <c r="D20" s="44">
        <f t="shared" si="2"/>
        <v>7.8948571428571437E-2</v>
      </c>
      <c r="E20" s="44">
        <f t="shared" si="2"/>
        <v>9.210666666666667E-2</v>
      </c>
      <c r="F20" s="45">
        <f t="shared" si="2"/>
        <v>0.11052800000000002</v>
      </c>
    </row>
    <row r="21" spans="1:6">
      <c r="A21" s="43" t="s">
        <v>34</v>
      </c>
      <c r="B21" s="44">
        <f>B20*($B$5/$B$6)*((B17^2)/(2*9.81))</f>
        <v>255.43657537173209</v>
      </c>
      <c r="C21" s="44">
        <f t="shared" ref="C21:F21" si="3">C20*($B$5/$B$6)*((C17^2)/(2*9.81))</f>
        <v>227.05473366376197</v>
      </c>
      <c r="D21" s="44">
        <f t="shared" si="3"/>
        <v>198.67289195579167</v>
      </c>
      <c r="E21" s="44">
        <f t="shared" si="3"/>
        <v>170.29105024782143</v>
      </c>
      <c r="F21" s="45">
        <f t="shared" si="3"/>
        <v>141.90920853985122</v>
      </c>
    </row>
    <row r="22" spans="1:6" ht="17.25" customHeight="1">
      <c r="A22" s="43" t="s">
        <v>33</v>
      </c>
      <c r="B22" s="44">
        <f>B21+$B$7</f>
        <v>264.43657537173209</v>
      </c>
      <c r="C22" s="44">
        <f t="shared" ref="C22:F22" si="4">C21+$B$7</f>
        <v>236.05473366376197</v>
      </c>
      <c r="D22" s="44">
        <f t="shared" si="4"/>
        <v>207.67289195579167</v>
      </c>
      <c r="E22" s="44">
        <f t="shared" si="4"/>
        <v>179.29105024782143</v>
      </c>
      <c r="F22" s="45">
        <f t="shared" si="4"/>
        <v>150.90920853985122</v>
      </c>
    </row>
    <row r="23" spans="1:6" ht="15.75" thickBot="1">
      <c r="A23" s="49" t="s">
        <v>32</v>
      </c>
      <c r="B23" s="50">
        <f>$B$4+B22</f>
        <v>384.43657537173209</v>
      </c>
      <c r="C23" s="50">
        <f t="shared" ref="C23:F23" si="5">$B$4+C22</f>
        <v>356.05473366376197</v>
      </c>
      <c r="D23" s="50">
        <f t="shared" si="5"/>
        <v>327.67289195579167</v>
      </c>
      <c r="E23" s="50">
        <f t="shared" si="5"/>
        <v>299.29105024782143</v>
      </c>
      <c r="F23" s="50">
        <f t="shared" si="5"/>
        <v>270.90920853985119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20" sqref="B20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44</v>
      </c>
    </row>
    <row r="3" spans="1:6" ht="6" customHeight="1">
      <c r="A3" s="80"/>
      <c r="B3" s="82"/>
    </row>
    <row r="4" spans="1:6">
      <c r="A4" s="63" t="s">
        <v>2</v>
      </c>
      <c r="B4" s="64">
        <v>110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2000</v>
      </c>
      <c r="D5" s="30"/>
    </row>
    <row r="6" spans="1:6" ht="45">
      <c r="A6" s="63" t="s">
        <v>10</v>
      </c>
      <c r="B6" s="64">
        <v>0.14599999999999999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-9</v>
      </c>
      <c r="D7" s="58">
        <f>B23</f>
        <v>174.16272589671883</v>
      </c>
      <c r="E7" s="59">
        <f>B22</f>
        <v>64.162725896718811</v>
      </c>
      <c r="F7" s="55">
        <f>B11</f>
        <v>0.02</v>
      </c>
    </row>
    <row r="8" spans="1:6" ht="18.75" customHeight="1">
      <c r="A8" s="63" t="s">
        <v>16</v>
      </c>
      <c r="B8" s="64">
        <v>823</v>
      </c>
      <c r="D8" s="58">
        <f>C23</f>
        <v>192.45340737089853</v>
      </c>
      <c r="E8" s="59">
        <f>C22</f>
        <v>82.453407370898532</v>
      </c>
      <c r="F8" s="55">
        <f>B12</f>
        <v>2.5000000000000001E-2</v>
      </c>
    </row>
    <row r="9" spans="1:6" ht="19.5" customHeight="1">
      <c r="A9" s="63" t="s">
        <v>47</v>
      </c>
      <c r="B9" s="64">
        <v>0.2</v>
      </c>
      <c r="D9" s="58">
        <f>D23</f>
        <v>210.74408884507821</v>
      </c>
      <c r="E9" s="59">
        <f>D22</f>
        <v>100.74408884507821</v>
      </c>
      <c r="F9" s="55">
        <f>B13</f>
        <v>0.03</v>
      </c>
    </row>
    <row r="10" spans="1:6" ht="16.5" customHeight="1">
      <c r="A10" s="65" t="s">
        <v>13</v>
      </c>
      <c r="B10" s="66"/>
      <c r="C10" s="2"/>
      <c r="D10" s="58">
        <f>E23</f>
        <v>247.32545179343762</v>
      </c>
      <c r="E10" s="59">
        <f>E22</f>
        <v>137.32545179343762</v>
      </c>
      <c r="F10" s="55">
        <f>B14</f>
        <v>0.04</v>
      </c>
    </row>
    <row r="11" spans="1:6" ht="18.75" thickBot="1">
      <c r="A11" s="63" t="s">
        <v>17</v>
      </c>
      <c r="B11" s="66">
        <v>0.02</v>
      </c>
      <c r="C11" s="2"/>
      <c r="D11" s="60">
        <f>F23</f>
        <v>283.90681474179706</v>
      </c>
      <c r="E11" s="61">
        <f>F22</f>
        <v>173.90681474179706</v>
      </c>
      <c r="F11" s="56">
        <f>B15</f>
        <v>0.05</v>
      </c>
    </row>
    <row r="12" spans="1:6" ht="18">
      <c r="A12" s="63" t="s">
        <v>18</v>
      </c>
      <c r="B12" s="66">
        <v>2.5000000000000001E-2</v>
      </c>
      <c r="C12" s="2"/>
    </row>
    <row r="13" spans="1:6" ht="18">
      <c r="A13" s="63" t="s">
        <v>19</v>
      </c>
      <c r="B13" s="66">
        <v>0.03</v>
      </c>
      <c r="C13" s="2"/>
    </row>
    <row r="14" spans="1:6" ht="18">
      <c r="A14" s="63" t="s">
        <v>20</v>
      </c>
      <c r="B14" s="66">
        <v>0.04</v>
      </c>
      <c r="C14" s="2"/>
    </row>
    <row r="15" spans="1:6" ht="18.75" thickBot="1">
      <c r="A15" s="67" t="s">
        <v>21</v>
      </c>
      <c r="B15" s="68">
        <v>0.05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1.1952386473245182</v>
      </c>
      <c r="C17" s="44">
        <f>4*B12/(3.14*$B$6^2)</f>
        <v>1.4940483091556478</v>
      </c>
      <c r="D17" s="44">
        <f>4*B13/(3.14*$B$6^2)</f>
        <v>1.7928579709867773</v>
      </c>
      <c r="E17" s="44">
        <f>4*B14/(3.14*$B$6^2)</f>
        <v>2.3904772946490365</v>
      </c>
      <c r="F17" s="45">
        <f>4*B15/(3.14*$B$6^2)</f>
        <v>2.9880966183112956</v>
      </c>
    </row>
    <row r="18" spans="1:6">
      <c r="A18" s="43" t="s">
        <v>25</v>
      </c>
      <c r="B18" s="44">
        <f>B17*$B$6/$B$9*10^3</f>
        <v>872.52421254689818</v>
      </c>
      <c r="C18" s="44">
        <f t="shared" ref="C18:F18" si="0">C17*$B$6/$B$9*10^3</f>
        <v>1090.6552656836227</v>
      </c>
      <c r="D18" s="44">
        <f t="shared" si="0"/>
        <v>1308.7863188203476</v>
      </c>
      <c r="E18" s="44">
        <f t="shared" si="0"/>
        <v>1745.0484250937964</v>
      </c>
      <c r="F18" s="44">
        <f t="shared" si="0"/>
        <v>2181.3105313672454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7.3350399999999996E-2</v>
      </c>
      <c r="C20" s="44">
        <f t="shared" ref="C20:F20" si="2">IF(C19="Ламинарный",64/C18,0.3164/C18^0.25)</f>
        <v>5.8680320000000001E-2</v>
      </c>
      <c r="D20" s="44">
        <f t="shared" si="2"/>
        <v>4.8900266666666657E-2</v>
      </c>
      <c r="E20" s="44">
        <f t="shared" si="2"/>
        <v>3.6675199999999998E-2</v>
      </c>
      <c r="F20" s="45">
        <f t="shared" si="2"/>
        <v>2.9340160000000001E-2</v>
      </c>
    </row>
    <row r="21" spans="1:6">
      <c r="A21" s="43" t="s">
        <v>34</v>
      </c>
      <c r="B21" s="44">
        <f>B20*($B$5/$B$6)*((B17^2)/(2*9.81))</f>
        <v>73.162725896718811</v>
      </c>
      <c r="C21" s="44">
        <f t="shared" ref="C21:F21" si="3">C20*($B$5/$B$6)*((C17^2)/(2*9.81))</f>
        <v>91.453407370898532</v>
      </c>
      <c r="D21" s="44">
        <f t="shared" si="3"/>
        <v>109.74408884507821</v>
      </c>
      <c r="E21" s="44">
        <f t="shared" si="3"/>
        <v>146.32545179343762</v>
      </c>
      <c r="F21" s="45">
        <f t="shared" si="3"/>
        <v>182.90681474179706</v>
      </c>
    </row>
    <row r="22" spans="1:6" ht="17.25" customHeight="1">
      <c r="A22" s="43" t="s">
        <v>33</v>
      </c>
      <c r="B22" s="44">
        <f>B21+$B$7</f>
        <v>64.162725896718811</v>
      </c>
      <c r="C22" s="44">
        <f t="shared" ref="C22:F22" si="4">C21+$B$7</f>
        <v>82.453407370898532</v>
      </c>
      <c r="D22" s="44">
        <f t="shared" si="4"/>
        <v>100.74408884507821</v>
      </c>
      <c r="E22" s="44">
        <f t="shared" si="4"/>
        <v>137.32545179343762</v>
      </c>
      <c r="F22" s="45">
        <f t="shared" si="4"/>
        <v>173.90681474179706</v>
      </c>
    </row>
    <row r="23" spans="1:6" ht="15.75" thickBot="1">
      <c r="A23" s="49" t="s">
        <v>32</v>
      </c>
      <c r="B23" s="50">
        <f>$B$4+B22</f>
        <v>174.16272589671883</v>
      </c>
      <c r="C23" s="50">
        <f t="shared" ref="C23:F23" si="5">$B$4+C22</f>
        <v>192.45340737089853</v>
      </c>
      <c r="D23" s="50">
        <f t="shared" si="5"/>
        <v>210.74408884507821</v>
      </c>
      <c r="E23" s="50">
        <f t="shared" si="5"/>
        <v>247.32545179343762</v>
      </c>
      <c r="F23" s="50">
        <f t="shared" si="5"/>
        <v>283.90681474179706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20" sqref="B20"/>
    </sheetView>
  </sheetViews>
  <sheetFormatPr defaultRowHeight="15"/>
  <cols>
    <col min="1" max="1" width="37.5703125" customWidth="1"/>
    <col min="2" max="2" width="14.855468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43</v>
      </c>
    </row>
    <row r="3" spans="1:6" ht="6" customHeight="1">
      <c r="A3" s="80"/>
      <c r="B3" s="82"/>
    </row>
    <row r="4" spans="1:6">
      <c r="A4" s="63" t="s">
        <v>2</v>
      </c>
      <c r="B4" s="64">
        <v>90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1000</v>
      </c>
      <c r="D5" s="30"/>
    </row>
    <row r="6" spans="1:6" ht="45">
      <c r="A6" s="63" t="s">
        <v>10</v>
      </c>
      <c r="B6" s="64">
        <v>9.5000000000000001E-2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-13</v>
      </c>
      <c r="D7" s="58">
        <f>B23</f>
        <v>336.37425139672968</v>
      </c>
      <c r="E7" s="59">
        <f>B22</f>
        <v>246.37425139672968</v>
      </c>
      <c r="F7" s="55">
        <f>B11</f>
        <v>2.5000000000000001E-2</v>
      </c>
    </row>
    <row r="8" spans="1:6" ht="18.75" customHeight="1">
      <c r="A8" s="63" t="s">
        <v>16</v>
      </c>
      <c r="B8" s="64">
        <v>840</v>
      </c>
      <c r="D8" s="58">
        <f>C23</f>
        <v>284.38222841937932</v>
      </c>
      <c r="E8" s="59">
        <f>C22</f>
        <v>194.38222841937935</v>
      </c>
      <c r="F8" s="55">
        <f>B12</f>
        <v>2.1999999999999999E-2</v>
      </c>
    </row>
    <row r="9" spans="1:6" ht="19.5" customHeight="1">
      <c r="A9" s="63" t="s">
        <v>47</v>
      </c>
      <c r="B9" s="64">
        <v>7.5999999999999998E-2</v>
      </c>
      <c r="D9" s="58">
        <f>D23</f>
        <v>252.52312313811871</v>
      </c>
      <c r="E9" s="59">
        <f>D22</f>
        <v>162.52312313811871</v>
      </c>
      <c r="F9" s="55">
        <f>B13</f>
        <v>0.02</v>
      </c>
    </row>
    <row r="10" spans="1:6" ht="16.5" customHeight="1">
      <c r="A10" s="65" t="s">
        <v>13</v>
      </c>
      <c r="B10" s="66"/>
      <c r="C10" s="2"/>
      <c r="D10" s="58">
        <f>E23</f>
        <v>222.96836024878721</v>
      </c>
      <c r="E10" s="59">
        <f>E22</f>
        <v>132.96836024878721</v>
      </c>
      <c r="F10" s="55">
        <f>B14</f>
        <v>1.7999999999999999E-2</v>
      </c>
    </row>
    <row r="11" spans="1:6" ht="18.75" thickBot="1">
      <c r="A11" s="63" t="s">
        <v>17</v>
      </c>
      <c r="B11" s="66">
        <v>2.5000000000000001E-2</v>
      </c>
      <c r="C11" s="2"/>
      <c r="D11" s="60">
        <f>F23</f>
        <v>195.77958814437523</v>
      </c>
      <c r="E11" s="61">
        <f>F22</f>
        <v>105.77958814437523</v>
      </c>
      <c r="F11" s="56">
        <f>B15</f>
        <v>1.6E-2</v>
      </c>
    </row>
    <row r="12" spans="1:6" ht="18">
      <c r="A12" s="63" t="s">
        <v>18</v>
      </c>
      <c r="B12" s="66">
        <v>2.1999999999999999E-2</v>
      </c>
      <c r="C12" s="2"/>
    </row>
    <row r="13" spans="1:6" ht="18">
      <c r="A13" s="63" t="s">
        <v>19</v>
      </c>
      <c r="B13" s="66">
        <v>0.02</v>
      </c>
      <c r="C13" s="2"/>
    </row>
    <row r="14" spans="1:6" ht="18">
      <c r="A14" s="63" t="s">
        <v>20</v>
      </c>
      <c r="B14" s="66">
        <v>1.7999999999999999E-2</v>
      </c>
      <c r="C14" s="2"/>
    </row>
    <row r="15" spans="1:6" ht="18.75" thickBot="1">
      <c r="A15" s="67" t="s">
        <v>21</v>
      </c>
      <c r="B15" s="68">
        <v>1.6E-2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3.5287682834306686</v>
      </c>
      <c r="C17" s="44">
        <f>4*B12/(3.14*$B$6^2)</f>
        <v>3.105316089418988</v>
      </c>
      <c r="D17" s="44">
        <f>4*B13/(3.14*$B$6^2)</f>
        <v>2.8230146267445346</v>
      </c>
      <c r="E17" s="44">
        <f>4*B14/(3.14*$B$6^2)</f>
        <v>2.5407131640700809</v>
      </c>
      <c r="F17" s="45">
        <f>4*B15/(3.14*$B$6^2)</f>
        <v>2.2584117013956275</v>
      </c>
    </row>
    <row r="18" spans="1:6">
      <c r="A18" s="43" t="s">
        <v>25</v>
      </c>
      <c r="B18" s="44">
        <f>B17*$B$6/$B$9*10^3</f>
        <v>4410.960354288336</v>
      </c>
      <c r="C18" s="44">
        <f t="shared" ref="C18:F18" si="0">C17*$B$6/$B$9*10^3</f>
        <v>3881.6451117737356</v>
      </c>
      <c r="D18" s="44">
        <f t="shared" si="0"/>
        <v>3528.7682834306688</v>
      </c>
      <c r="E18" s="44">
        <f t="shared" si="0"/>
        <v>3175.8914550876016</v>
      </c>
      <c r="F18" s="44">
        <f t="shared" si="0"/>
        <v>2823.0146267445348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Турбулентный</v>
      </c>
      <c r="E19" s="46" t="str">
        <f t="shared" si="1"/>
        <v>Турбулентный</v>
      </c>
      <c r="F19" s="47" t="str">
        <f t="shared" si="1"/>
        <v>Турбулентный</v>
      </c>
    </row>
    <row r="20" spans="1:6">
      <c r="A20" s="48" t="s">
        <v>11</v>
      </c>
      <c r="B20" s="44">
        <f>IF(B19="Ламинарный",64/B18,0.3164/B18^0.25)</f>
        <v>3.8824259956833342E-2</v>
      </c>
      <c r="C20" s="44">
        <f t="shared" ref="C20:F20" si="2">IF(C19="Ламинарный",64/C18,0.3164/C18^0.25)</f>
        <v>4.0085058172986479E-2</v>
      </c>
      <c r="D20" s="44">
        <f t="shared" si="2"/>
        <v>4.1051656802701758E-2</v>
      </c>
      <c r="E20" s="44">
        <f t="shared" si="2"/>
        <v>4.2147329467023056E-2</v>
      </c>
      <c r="F20" s="45">
        <f t="shared" si="2"/>
        <v>4.3406842219801199E-2</v>
      </c>
    </row>
    <row r="21" spans="1:6">
      <c r="A21" s="43" t="s">
        <v>34</v>
      </c>
      <c r="B21" s="44">
        <f>B20*($B$5/$B$6)*((B17^2)/(2*9.81))</f>
        <v>259.37425139672968</v>
      </c>
      <c r="C21" s="44">
        <f t="shared" ref="C21:F21" si="3">C20*($B$5/$B$6)*((C17^2)/(2*9.81))</f>
        <v>207.38222841937935</v>
      </c>
      <c r="D21" s="44">
        <f t="shared" si="3"/>
        <v>175.52312313811871</v>
      </c>
      <c r="E21" s="44">
        <f t="shared" si="3"/>
        <v>145.96836024878721</v>
      </c>
      <c r="F21" s="45">
        <f t="shared" si="3"/>
        <v>118.77958814437523</v>
      </c>
    </row>
    <row r="22" spans="1:6" ht="17.25" customHeight="1">
      <c r="A22" s="43" t="s">
        <v>33</v>
      </c>
      <c r="B22" s="44">
        <f>B21+$B$7</f>
        <v>246.37425139672968</v>
      </c>
      <c r="C22" s="44">
        <f t="shared" ref="C22:F22" si="4">C21+$B$7</f>
        <v>194.38222841937935</v>
      </c>
      <c r="D22" s="44">
        <f t="shared" si="4"/>
        <v>162.52312313811871</v>
      </c>
      <c r="E22" s="44">
        <f t="shared" si="4"/>
        <v>132.96836024878721</v>
      </c>
      <c r="F22" s="45">
        <f t="shared" si="4"/>
        <v>105.77958814437523</v>
      </c>
    </row>
    <row r="23" spans="1:6" ht="15.75" thickBot="1">
      <c r="A23" s="49" t="s">
        <v>32</v>
      </c>
      <c r="B23" s="50">
        <f>$B$4+B22</f>
        <v>336.37425139672968</v>
      </c>
      <c r="C23" s="50">
        <f t="shared" ref="C23:F23" si="5">$B$4+C22</f>
        <v>284.38222841937932</v>
      </c>
      <c r="D23" s="50">
        <f t="shared" si="5"/>
        <v>252.52312313811871</v>
      </c>
      <c r="E23" s="50">
        <f t="shared" si="5"/>
        <v>222.96836024878721</v>
      </c>
      <c r="F23" s="50">
        <f t="shared" si="5"/>
        <v>195.77958814437523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4"/>
  <sheetViews>
    <sheetView topLeftCell="A7" workbookViewId="0">
      <selection activeCell="B20" sqref="B20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42</v>
      </c>
    </row>
    <row r="3" spans="1:6" ht="6" customHeight="1">
      <c r="A3" s="80"/>
      <c r="B3" s="82"/>
    </row>
    <row r="4" spans="1:6">
      <c r="A4" s="63" t="s">
        <v>2</v>
      </c>
      <c r="B4" s="64">
        <v>105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1500</v>
      </c>
      <c r="D5" s="30"/>
    </row>
    <row r="6" spans="1:6" ht="45">
      <c r="A6" s="63" t="s">
        <v>10</v>
      </c>
      <c r="B6" s="64">
        <v>0.113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-15</v>
      </c>
      <c r="D7" s="58">
        <f>B23</f>
        <v>319.37181424344112</v>
      </c>
      <c r="E7" s="59">
        <f>B22</f>
        <v>214.37181424344112</v>
      </c>
      <c r="F7" s="55">
        <f>B11</f>
        <v>0.03</v>
      </c>
    </row>
    <row r="8" spans="1:6" ht="18.75" customHeight="1">
      <c r="A8" s="63" t="s">
        <v>16</v>
      </c>
      <c r="B8" s="64">
        <v>823</v>
      </c>
      <c r="D8" s="58">
        <f>C23</f>
        <v>281.14317853620105</v>
      </c>
      <c r="E8" s="59">
        <f>C22</f>
        <v>176.14317853620102</v>
      </c>
      <c r="F8" s="55">
        <f>B12</f>
        <v>2.5000000000000001E-2</v>
      </c>
    </row>
    <row r="9" spans="1:6" ht="19.5" customHeight="1">
      <c r="A9" s="63" t="s">
        <v>47</v>
      </c>
      <c r="B9" s="64">
        <v>0.2</v>
      </c>
      <c r="D9" s="58">
        <f>D23</f>
        <v>258.20599711185685</v>
      </c>
      <c r="E9" s="59">
        <f>D22</f>
        <v>153.20599711185685</v>
      </c>
      <c r="F9" s="55">
        <f>B13</f>
        <v>2.1999999999999999E-2</v>
      </c>
    </row>
    <row r="10" spans="1:6" ht="16.5" customHeight="1">
      <c r="A10" s="65" t="s">
        <v>13</v>
      </c>
      <c r="B10" s="66"/>
      <c r="C10" s="2"/>
      <c r="D10" s="58">
        <f>E23</f>
        <v>242.9145428289608</v>
      </c>
      <c r="E10" s="59">
        <f>E22</f>
        <v>137.9145428289608</v>
      </c>
      <c r="F10" s="55">
        <f>B14</f>
        <v>0.02</v>
      </c>
    </row>
    <row r="11" spans="1:6" ht="18.75" thickBot="1">
      <c r="A11" s="63" t="s">
        <v>17</v>
      </c>
      <c r="B11" s="66">
        <v>0.03</v>
      </c>
      <c r="C11" s="2"/>
      <c r="D11" s="60">
        <f>F23</f>
        <v>227.62308854606474</v>
      </c>
      <c r="E11" s="61">
        <f>F22</f>
        <v>122.62308854606474</v>
      </c>
      <c r="F11" s="56">
        <f>B15</f>
        <v>1.7999999999999999E-2</v>
      </c>
    </row>
    <row r="12" spans="1:6" ht="18">
      <c r="A12" s="63" t="s">
        <v>18</v>
      </c>
      <c r="B12" s="66">
        <v>2.5000000000000001E-2</v>
      </c>
      <c r="C12" s="2"/>
    </row>
    <row r="13" spans="1:6" ht="18">
      <c r="A13" s="63" t="s">
        <v>19</v>
      </c>
      <c r="B13" s="66">
        <v>2.1999999999999999E-2</v>
      </c>
      <c r="C13" s="2"/>
    </row>
    <row r="14" spans="1:6" ht="18">
      <c r="A14" s="63" t="s">
        <v>20</v>
      </c>
      <c r="B14" s="66">
        <v>0.02</v>
      </c>
      <c r="C14" s="2"/>
    </row>
    <row r="15" spans="1:6" ht="18.75" thickBot="1">
      <c r="A15" s="67" t="s">
        <v>21</v>
      </c>
      <c r="B15" s="68">
        <v>1.7999999999999999E-2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2.9929172613011303</v>
      </c>
      <c r="C17" s="44">
        <f>4*B12/(3.14*$B$6^2)</f>
        <v>2.4940977177509422</v>
      </c>
      <c r="D17" s="44">
        <f>4*B13/(3.14*$B$6^2)</f>
        <v>2.1948059916208291</v>
      </c>
      <c r="E17" s="44">
        <f>4*B14/(3.14*$B$6^2)</f>
        <v>1.9952781742007537</v>
      </c>
      <c r="F17" s="45">
        <f>4*B15/(3.14*$B$6^2)</f>
        <v>1.7957503567806783</v>
      </c>
    </row>
    <row r="18" spans="1:6">
      <c r="A18" s="43" t="s">
        <v>25</v>
      </c>
      <c r="B18" s="44">
        <f>B17*$B$6/$B$9*10^3</f>
        <v>1690.9982526351387</v>
      </c>
      <c r="C18" s="44">
        <f t="shared" ref="C18:F18" si="0">C17*$B$6/$B$9*10^3</f>
        <v>1409.1652105292821</v>
      </c>
      <c r="D18" s="44">
        <f t="shared" si="0"/>
        <v>1240.0653852657683</v>
      </c>
      <c r="E18" s="44">
        <f t="shared" si="0"/>
        <v>1127.3321684234256</v>
      </c>
      <c r="F18" s="44">
        <f t="shared" si="0"/>
        <v>1014.5989515810832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3.784746666666667E-2</v>
      </c>
      <c r="C20" s="44">
        <f t="shared" ref="C20:F20" si="2">IF(C19="Ламинарный",64/C18,0.3164/C18^0.25)</f>
        <v>4.5416960000000013E-2</v>
      </c>
      <c r="D20" s="44">
        <f t="shared" si="2"/>
        <v>5.1610181818181826E-2</v>
      </c>
      <c r="E20" s="44">
        <f t="shared" si="2"/>
        <v>5.6771200000000015E-2</v>
      </c>
      <c r="F20" s="45">
        <f t="shared" si="2"/>
        <v>6.3079111111111127E-2</v>
      </c>
    </row>
    <row r="21" spans="1:6">
      <c r="A21" s="43" t="s">
        <v>34</v>
      </c>
      <c r="B21" s="44">
        <f>B20*($B$5/$B$6)*((B17^2)/(2*9.81))</f>
        <v>229.37181424344112</v>
      </c>
      <c r="C21" s="44">
        <f t="shared" ref="C21:F21" si="3">C20*($B$5/$B$6)*((C17^2)/(2*9.81))</f>
        <v>191.14317853620102</v>
      </c>
      <c r="D21" s="44">
        <f t="shared" si="3"/>
        <v>168.20599711185685</v>
      </c>
      <c r="E21" s="44">
        <f t="shared" si="3"/>
        <v>152.9145428289608</v>
      </c>
      <c r="F21" s="45">
        <f t="shared" si="3"/>
        <v>137.62308854606474</v>
      </c>
    </row>
    <row r="22" spans="1:6" ht="17.25" customHeight="1">
      <c r="A22" s="43" t="s">
        <v>33</v>
      </c>
      <c r="B22" s="44">
        <f>B21+$B$7</f>
        <v>214.37181424344112</v>
      </c>
      <c r="C22" s="44">
        <f t="shared" ref="C22:F22" si="4">C21+$B$7</f>
        <v>176.14317853620102</v>
      </c>
      <c r="D22" s="44">
        <f t="shared" si="4"/>
        <v>153.20599711185685</v>
      </c>
      <c r="E22" s="44">
        <f t="shared" si="4"/>
        <v>137.9145428289608</v>
      </c>
      <c r="F22" s="45">
        <f t="shared" si="4"/>
        <v>122.62308854606474</v>
      </c>
    </row>
    <row r="23" spans="1:6" ht="15.75" thickBot="1">
      <c r="A23" s="49" t="s">
        <v>32</v>
      </c>
      <c r="B23" s="50">
        <f>$B$4+B22</f>
        <v>319.37181424344112</v>
      </c>
      <c r="C23" s="50">
        <f t="shared" ref="C23:F23" si="5">$B$4+C22</f>
        <v>281.14317853620105</v>
      </c>
      <c r="D23" s="50">
        <f t="shared" si="5"/>
        <v>258.20599711185685</v>
      </c>
      <c r="E23" s="50">
        <f t="shared" si="5"/>
        <v>242.9145428289608</v>
      </c>
      <c r="F23" s="50">
        <f t="shared" si="5"/>
        <v>227.62308854606474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B20" sqref="B20"/>
    </sheetView>
  </sheetViews>
  <sheetFormatPr defaultRowHeight="15"/>
  <cols>
    <col min="1" max="1" width="37.5703125" customWidth="1"/>
    <col min="2" max="2" width="1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41</v>
      </c>
    </row>
    <row r="3" spans="1:6" ht="6" customHeight="1">
      <c r="A3" s="80"/>
      <c r="B3" s="82"/>
    </row>
    <row r="4" spans="1:6">
      <c r="A4" s="63" t="s">
        <v>2</v>
      </c>
      <c r="B4" s="64">
        <v>115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2000</v>
      </c>
      <c r="D5" s="30"/>
    </row>
    <row r="6" spans="1:6" ht="45">
      <c r="A6" s="63" t="s">
        <v>10</v>
      </c>
      <c r="B6" s="64">
        <v>0.1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20</v>
      </c>
      <c r="D7" s="58">
        <f>B23</f>
        <v>220.23103275858011</v>
      </c>
      <c r="E7" s="59">
        <f>B22</f>
        <v>105.2310327585801</v>
      </c>
      <c r="F7" s="55">
        <f>B11</f>
        <v>1.2E-2</v>
      </c>
    </row>
    <row r="8" spans="1:6" ht="18.75" customHeight="1">
      <c r="A8" s="63" t="s">
        <v>16</v>
      </c>
      <c r="B8" s="64">
        <v>800</v>
      </c>
      <c r="D8" s="58">
        <f>C23</f>
        <v>233.04635138814967</v>
      </c>
      <c r="E8" s="59">
        <f>C22</f>
        <v>118.04635138814967</v>
      </c>
      <c r="F8" s="55">
        <f>B12</f>
        <v>1.2999999999999999E-2</v>
      </c>
    </row>
    <row r="9" spans="1:6" ht="19.5" customHeight="1">
      <c r="A9" s="63" t="s">
        <v>47</v>
      </c>
      <c r="B9" s="64">
        <v>2.5000000000000001E-2</v>
      </c>
      <c r="D9" s="58">
        <f>D23</f>
        <v>246.62324217400993</v>
      </c>
      <c r="E9" s="59">
        <f>D22</f>
        <v>131.62324217400993</v>
      </c>
      <c r="F9" s="55">
        <f>B13</f>
        <v>1.4E-2</v>
      </c>
    </row>
    <row r="10" spans="1:6" ht="16.5" customHeight="1">
      <c r="A10" s="65" t="s">
        <v>13</v>
      </c>
      <c r="B10" s="66"/>
      <c r="C10" s="2"/>
      <c r="D10" s="58">
        <f>E23</f>
        <v>260.94770946578421</v>
      </c>
      <c r="E10" s="59">
        <f>E22</f>
        <v>145.94770946578421</v>
      </c>
      <c r="F10" s="55">
        <f>B14</f>
        <v>1.4999999999999999E-2</v>
      </c>
    </row>
    <row r="11" spans="1:6" ht="18.75" thickBot="1">
      <c r="A11" s="63" t="s">
        <v>17</v>
      </c>
      <c r="B11" s="66">
        <v>1.2E-2</v>
      </c>
      <c r="C11" s="2"/>
      <c r="D11" s="60">
        <f>F23</f>
        <v>276.00695685586641</v>
      </c>
      <c r="E11" s="61">
        <f>F22</f>
        <v>161.00695685586641</v>
      </c>
      <c r="F11" s="56">
        <f>B15</f>
        <v>1.6E-2</v>
      </c>
    </row>
    <row r="12" spans="1:6" ht="18">
      <c r="A12" s="63" t="s">
        <v>18</v>
      </c>
      <c r="B12" s="66">
        <v>1.2999999999999999E-2</v>
      </c>
      <c r="C12" s="2"/>
    </row>
    <row r="13" spans="1:6" ht="18">
      <c r="A13" s="63" t="s">
        <v>19</v>
      </c>
      <c r="B13" s="66">
        <v>1.4E-2</v>
      </c>
      <c r="C13" s="2"/>
    </row>
    <row r="14" spans="1:6" ht="18">
      <c r="A14" s="63" t="s">
        <v>20</v>
      </c>
      <c r="B14" s="66">
        <v>1.4999999999999999E-2</v>
      </c>
      <c r="C14" s="2"/>
    </row>
    <row r="15" spans="1:6" ht="18.75" thickBot="1">
      <c r="A15" s="67" t="s">
        <v>21</v>
      </c>
      <c r="B15" s="68">
        <v>1.6E-2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1.5286624203821655</v>
      </c>
      <c r="C17" s="44">
        <f>4*B12/(3.14*$B$6^2)</f>
        <v>1.6560509554140124</v>
      </c>
      <c r="D17" s="44">
        <f>4*B13/(3.14*$B$6^2)</f>
        <v>1.7834394904458597</v>
      </c>
      <c r="E17" s="44">
        <f>4*B14/(3.14*$B$6^2)</f>
        <v>1.9108280254777066</v>
      </c>
      <c r="F17" s="45">
        <f>4*B15/(3.14*$B$6^2)</f>
        <v>2.0382165605095537</v>
      </c>
    </row>
    <row r="18" spans="1:6">
      <c r="A18" s="43" t="s">
        <v>25</v>
      </c>
      <c r="B18" s="44">
        <f>B17*$B$6/$B$9*10^3</f>
        <v>6114.6496815286619</v>
      </c>
      <c r="C18" s="44">
        <f t="shared" ref="C18:F18" si="0">C17*$B$6/$B$9*10^3</f>
        <v>6624.2038216560495</v>
      </c>
      <c r="D18" s="44">
        <f t="shared" si="0"/>
        <v>7133.757961783439</v>
      </c>
      <c r="E18" s="44">
        <f t="shared" si="0"/>
        <v>7643.3121019108266</v>
      </c>
      <c r="F18" s="44">
        <f t="shared" si="0"/>
        <v>8152.8662420382152</v>
      </c>
    </row>
    <row r="19" spans="1:6" ht="30">
      <c r="A19" s="43" t="s">
        <v>7</v>
      </c>
      <c r="B19" s="46" t="str">
        <f t="shared" ref="B19:F19" si="1">IF(B18&gt;2320,"Турбулентный","Ламинарный")</f>
        <v>Турбулентный</v>
      </c>
      <c r="C19" s="46" t="str">
        <f t="shared" si="1"/>
        <v>Турбулентный</v>
      </c>
      <c r="D19" s="46" t="str">
        <f t="shared" si="1"/>
        <v>Турбулентный</v>
      </c>
      <c r="E19" s="46" t="str">
        <f t="shared" si="1"/>
        <v>Турбулентный</v>
      </c>
      <c r="F19" s="47" t="str">
        <f t="shared" si="1"/>
        <v>Турбулентный</v>
      </c>
    </row>
    <row r="20" spans="1:6">
      <c r="A20" s="48" t="s">
        <v>11</v>
      </c>
      <c r="B20" s="44">
        <f>IF(B19="Ламинарный",64/B18,0.3164/B18^0.25)</f>
        <v>3.5780267216378177E-2</v>
      </c>
      <c r="C20" s="44">
        <f t="shared" ref="C20:F20" si="2">IF(C19="Ламинарный",64/C18,0.3164/C18^0.25)</f>
        <v>3.5071395999623362E-2</v>
      </c>
      <c r="D20" s="44">
        <f t="shared" si="2"/>
        <v>3.4427610608629783E-2</v>
      </c>
      <c r="E20" s="44">
        <f t="shared" si="2"/>
        <v>3.3838887487781071E-2</v>
      </c>
      <c r="F20" s="45">
        <f t="shared" si="2"/>
        <v>3.3297290531533082E-2</v>
      </c>
    </row>
    <row r="21" spans="1:6">
      <c r="A21" s="43" t="s">
        <v>34</v>
      </c>
      <c r="B21" s="44">
        <f>B20*($B$5/$B$6)*((B17^2)/(2*9.81))</f>
        <v>85.231032758580099</v>
      </c>
      <c r="C21" s="44">
        <f t="shared" ref="C21:F21" si="3">C20*($B$5/$B$6)*((C17^2)/(2*9.81))</f>
        <v>98.046351388149674</v>
      </c>
      <c r="D21" s="44">
        <f t="shared" si="3"/>
        <v>111.62324217400992</v>
      </c>
      <c r="E21" s="44">
        <f t="shared" si="3"/>
        <v>125.9477094657842</v>
      </c>
      <c r="F21" s="45">
        <f t="shared" si="3"/>
        <v>141.00695685586641</v>
      </c>
    </row>
    <row r="22" spans="1:6" ht="17.25" customHeight="1">
      <c r="A22" s="43" t="s">
        <v>33</v>
      </c>
      <c r="B22" s="44">
        <f>B21+$B$7</f>
        <v>105.2310327585801</v>
      </c>
      <c r="C22" s="44">
        <f t="shared" ref="C22:F22" si="4">C21+$B$7</f>
        <v>118.04635138814967</v>
      </c>
      <c r="D22" s="44">
        <f t="shared" si="4"/>
        <v>131.62324217400993</v>
      </c>
      <c r="E22" s="44">
        <f t="shared" si="4"/>
        <v>145.94770946578421</v>
      </c>
      <c r="F22" s="45">
        <f t="shared" si="4"/>
        <v>161.00695685586641</v>
      </c>
    </row>
    <row r="23" spans="1:6" ht="15.75" thickBot="1">
      <c r="A23" s="49" t="s">
        <v>32</v>
      </c>
      <c r="B23" s="50">
        <f>$B$4+B22</f>
        <v>220.23103275858011</v>
      </c>
      <c r="C23" s="50">
        <f t="shared" ref="C23:F23" si="5">$B$4+C22</f>
        <v>233.04635138814967</v>
      </c>
      <c r="D23" s="50">
        <f t="shared" si="5"/>
        <v>246.62324217400993</v>
      </c>
      <c r="E23" s="50">
        <f t="shared" si="5"/>
        <v>260.94770946578421</v>
      </c>
      <c r="F23" s="50">
        <f t="shared" si="5"/>
        <v>276.00695685586641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4"/>
  <sheetViews>
    <sheetView tabSelected="1" workbookViewId="0">
      <selection activeCell="B20" sqref="B20:F20"/>
    </sheetView>
  </sheetViews>
  <sheetFormatPr defaultRowHeight="15"/>
  <cols>
    <col min="1" max="1" width="37.5703125" customWidth="1"/>
    <col min="2" max="2" width="13.7109375" customWidth="1"/>
    <col min="3" max="3" width="14" customWidth="1"/>
    <col min="4" max="4" width="14.7109375" customWidth="1"/>
    <col min="5" max="5" width="14" customWidth="1"/>
    <col min="6" max="6" width="17.28515625" customWidth="1"/>
  </cols>
  <sheetData>
    <row r="1" spans="1:6" ht="15.75" thickBot="1"/>
    <row r="2" spans="1:6" ht="17.25" customHeight="1">
      <c r="A2" s="79" t="s">
        <v>0</v>
      </c>
      <c r="B2" s="81" t="s">
        <v>40</v>
      </c>
    </row>
    <row r="3" spans="1:6" ht="6" customHeight="1">
      <c r="A3" s="80"/>
      <c r="B3" s="82"/>
    </row>
    <row r="4" spans="1:6">
      <c r="A4" s="63" t="s">
        <v>2</v>
      </c>
      <c r="B4" s="64">
        <v>175</v>
      </c>
      <c r="D4" s="77" t="s">
        <v>31</v>
      </c>
      <c r="E4" s="77"/>
      <c r="F4" s="77"/>
    </row>
    <row r="5" spans="1:6" ht="15.75" thickBot="1">
      <c r="A5" s="63" t="s">
        <v>3</v>
      </c>
      <c r="B5" s="64">
        <v>1800</v>
      </c>
      <c r="D5" s="30"/>
    </row>
    <row r="6" spans="1:6" ht="45">
      <c r="A6" s="63" t="s">
        <v>10</v>
      </c>
      <c r="B6" s="64">
        <v>0.09</v>
      </c>
      <c r="D6" s="40" t="s">
        <v>32</v>
      </c>
      <c r="E6" s="53" t="s">
        <v>33</v>
      </c>
      <c r="F6" s="54" t="s">
        <v>13</v>
      </c>
    </row>
    <row r="7" spans="1:6" ht="15" customHeight="1">
      <c r="A7" s="63" t="s">
        <v>29</v>
      </c>
      <c r="B7" s="64">
        <v>10</v>
      </c>
      <c r="D7" s="58">
        <f>B23</f>
        <v>1667.0304740200545</v>
      </c>
      <c r="E7" s="59">
        <f>B22</f>
        <v>1492.0304740200545</v>
      </c>
      <c r="F7" s="55">
        <f>B11</f>
        <v>1.2999999999999999E-2</v>
      </c>
    </row>
    <row r="8" spans="1:6" ht="18.75" customHeight="1">
      <c r="A8" s="63" t="s">
        <v>16</v>
      </c>
      <c r="B8" s="64">
        <v>880</v>
      </c>
      <c r="D8" s="58">
        <f>C23</f>
        <v>1781.0328181754435</v>
      </c>
      <c r="E8" s="59">
        <f>C22</f>
        <v>1606.0328181754435</v>
      </c>
      <c r="F8" s="55">
        <f>B12</f>
        <v>1.4E-2</v>
      </c>
    </row>
    <row r="9" spans="1:6" ht="19.5" customHeight="1">
      <c r="A9" s="63" t="s">
        <v>47</v>
      </c>
      <c r="B9" s="64">
        <v>1</v>
      </c>
      <c r="D9" s="58">
        <f>D23</f>
        <v>1895.0351623308325</v>
      </c>
      <c r="E9" s="59">
        <f>D22</f>
        <v>1720.0351623308325</v>
      </c>
      <c r="F9" s="55">
        <f>B13</f>
        <v>1.4999999999999999E-2</v>
      </c>
    </row>
    <row r="10" spans="1:6" ht="16.5" customHeight="1">
      <c r="A10" s="65" t="s">
        <v>13</v>
      </c>
      <c r="B10" s="66"/>
      <c r="C10" s="2"/>
      <c r="D10" s="58">
        <f>E23</f>
        <v>2009.037506486221</v>
      </c>
      <c r="E10" s="59">
        <f>E22</f>
        <v>1834.037506486221</v>
      </c>
      <c r="F10" s="55">
        <f>B14</f>
        <v>1.6E-2</v>
      </c>
    </row>
    <row r="11" spans="1:6" ht="18.75" thickBot="1">
      <c r="A11" s="63" t="s">
        <v>17</v>
      </c>
      <c r="B11" s="66">
        <v>1.2999999999999999E-2</v>
      </c>
      <c r="C11" s="2"/>
      <c r="D11" s="60">
        <f>F23</f>
        <v>2123.0398506416104</v>
      </c>
      <c r="E11" s="61">
        <f>F22</f>
        <v>1948.0398506416102</v>
      </c>
      <c r="F11" s="56">
        <f>B15</f>
        <v>1.7000000000000001E-2</v>
      </c>
    </row>
    <row r="12" spans="1:6" ht="18">
      <c r="A12" s="63" t="s">
        <v>18</v>
      </c>
      <c r="B12" s="66">
        <v>1.4E-2</v>
      </c>
      <c r="C12" s="2"/>
    </row>
    <row r="13" spans="1:6" ht="18">
      <c r="A13" s="63" t="s">
        <v>19</v>
      </c>
      <c r="B13" s="66">
        <v>1.4999999999999999E-2</v>
      </c>
      <c r="C13" s="2"/>
    </row>
    <row r="14" spans="1:6" ht="18">
      <c r="A14" s="63" t="s">
        <v>20</v>
      </c>
      <c r="B14" s="66">
        <v>1.6E-2</v>
      </c>
      <c r="C14" s="2"/>
    </row>
    <row r="15" spans="1:6" ht="18.75" thickBot="1">
      <c r="A15" s="67" t="s">
        <v>21</v>
      </c>
      <c r="B15" s="68">
        <v>1.7000000000000001E-2</v>
      </c>
      <c r="C15" s="2"/>
    </row>
    <row r="16" spans="1:6" ht="18.75" customHeight="1">
      <c r="A16" s="40" t="s">
        <v>28</v>
      </c>
      <c r="B16" s="41" t="s">
        <v>17</v>
      </c>
      <c r="C16" s="41" t="s">
        <v>18</v>
      </c>
      <c r="D16" s="41" t="s">
        <v>19</v>
      </c>
      <c r="E16" s="41" t="s">
        <v>20</v>
      </c>
      <c r="F16" s="42" t="s">
        <v>21</v>
      </c>
    </row>
    <row r="17" spans="1:6">
      <c r="A17" s="43" t="s">
        <v>35</v>
      </c>
      <c r="B17" s="44">
        <f>4*B11/(3.14*$B$6^2)</f>
        <v>2.0445073523629786</v>
      </c>
      <c r="C17" s="44">
        <f>4*B12/(3.14*$B$6^2)</f>
        <v>2.2017771486985924</v>
      </c>
      <c r="D17" s="44">
        <f>4*B13/(3.14*$B$6^2)</f>
        <v>2.3590469450342062</v>
      </c>
      <c r="E17" s="44">
        <f>4*B14/(3.14*$B$6^2)</f>
        <v>2.51631674136982</v>
      </c>
      <c r="F17" s="45">
        <f>4*B15/(3.14*$B$6^2)</f>
        <v>2.6735865377054342</v>
      </c>
    </row>
    <row r="18" spans="1:6">
      <c r="A18" s="43" t="s">
        <v>25</v>
      </c>
      <c r="B18" s="44">
        <f>B17*$B$6/$B$9*10^3</f>
        <v>184.00566171266809</v>
      </c>
      <c r="C18" s="44">
        <f t="shared" ref="C18:F18" si="0">C17*$B$6/$B$9*10^3</f>
        <v>198.15994338287331</v>
      </c>
      <c r="D18" s="44">
        <f t="shared" si="0"/>
        <v>212.31422505307853</v>
      </c>
      <c r="E18" s="44">
        <f t="shared" si="0"/>
        <v>226.46850672328378</v>
      </c>
      <c r="F18" s="44">
        <f t="shared" si="0"/>
        <v>240.62278839348909</v>
      </c>
    </row>
    <row r="19" spans="1:6">
      <c r="A19" s="43" t="s">
        <v>7</v>
      </c>
      <c r="B19" s="46" t="str">
        <f t="shared" ref="B19:F19" si="1">IF(B18&gt;2320,"Турбулентный","Ламинарный")</f>
        <v>Ламинарный</v>
      </c>
      <c r="C19" s="46" t="str">
        <f t="shared" si="1"/>
        <v>Ламинарный</v>
      </c>
      <c r="D19" s="46" t="str">
        <f t="shared" si="1"/>
        <v>Ламинарный</v>
      </c>
      <c r="E19" s="46" t="str">
        <f t="shared" si="1"/>
        <v>Ламинарный</v>
      </c>
      <c r="F19" s="47" t="str">
        <f t="shared" si="1"/>
        <v>Ламинарный</v>
      </c>
    </row>
    <row r="20" spans="1:6">
      <c r="A20" s="48" t="s">
        <v>11</v>
      </c>
      <c r="B20" s="44">
        <f>IF(B19="Ламинарный",64/B18,0.3164/B18^0.25)</f>
        <v>0.34781538461538458</v>
      </c>
      <c r="C20" s="44">
        <f t="shared" ref="C20:F20" si="2">IF(C19="Ламинарный",64/C18,0.3164/C18^0.25)</f>
        <v>0.32297142857142858</v>
      </c>
      <c r="D20" s="44">
        <f t="shared" si="2"/>
        <v>0.30144000000000004</v>
      </c>
      <c r="E20" s="44">
        <f t="shared" si="2"/>
        <v>0.28260000000000002</v>
      </c>
      <c r="F20" s="44">
        <f t="shared" si="2"/>
        <v>0.2659764705882352</v>
      </c>
    </row>
    <row r="21" spans="1:6">
      <c r="A21" s="43" t="s">
        <v>34</v>
      </c>
      <c r="B21" s="44">
        <f>B20*($B$5/$B$6)*((B17^2)/(2*9.81))</f>
        <v>1482.0304740200545</v>
      </c>
      <c r="C21" s="44">
        <f t="shared" ref="C21:F21" si="3">C20*($B$5/$B$6)*((C17^2)/(2*9.81))</f>
        <v>1596.0328181754435</v>
      </c>
      <c r="D21" s="44">
        <f t="shared" si="3"/>
        <v>1710.0351623308325</v>
      </c>
      <c r="E21" s="44">
        <f t="shared" si="3"/>
        <v>1824.037506486221</v>
      </c>
      <c r="F21" s="45">
        <f t="shared" si="3"/>
        <v>1938.0398506416102</v>
      </c>
    </row>
    <row r="22" spans="1:6" ht="17.25" customHeight="1">
      <c r="A22" s="43" t="s">
        <v>33</v>
      </c>
      <c r="B22" s="44">
        <f>B21+$B$7</f>
        <v>1492.0304740200545</v>
      </c>
      <c r="C22" s="44">
        <f t="shared" ref="C22:F22" si="4">C21+$B$7</f>
        <v>1606.0328181754435</v>
      </c>
      <c r="D22" s="44">
        <f t="shared" si="4"/>
        <v>1720.0351623308325</v>
      </c>
      <c r="E22" s="44">
        <f t="shared" si="4"/>
        <v>1834.037506486221</v>
      </c>
      <c r="F22" s="45">
        <f t="shared" si="4"/>
        <v>1948.0398506416102</v>
      </c>
    </row>
    <row r="23" spans="1:6" ht="15.75" thickBot="1">
      <c r="A23" s="49" t="s">
        <v>32</v>
      </c>
      <c r="B23" s="50">
        <f>$B$4+B22</f>
        <v>1667.0304740200545</v>
      </c>
      <c r="C23" s="50">
        <f t="shared" ref="C23:F23" si="5">$B$4+C22</f>
        <v>1781.0328181754435</v>
      </c>
      <c r="D23" s="50">
        <f t="shared" si="5"/>
        <v>1895.0351623308325</v>
      </c>
      <c r="E23" s="50">
        <f t="shared" si="5"/>
        <v>2009.037506486221</v>
      </c>
      <c r="F23" s="50">
        <f t="shared" si="5"/>
        <v>2123.0398506416104</v>
      </c>
    </row>
    <row r="24" spans="1:6">
      <c r="A24" s="62"/>
      <c r="B24" s="29"/>
      <c r="C24" s="4"/>
    </row>
    <row r="25" spans="1:6">
      <c r="A25" s="62"/>
      <c r="B25" s="30"/>
      <c r="C25" s="4"/>
    </row>
    <row r="26" spans="1:6" ht="34.5" customHeight="1">
      <c r="A26" s="78" t="s">
        <v>36</v>
      </c>
      <c r="B26" s="78"/>
      <c r="C26" s="78"/>
      <c r="D26" s="78"/>
      <c r="E26" s="78"/>
      <c r="F26" s="78"/>
    </row>
    <row r="27" spans="1:6" ht="19.5" customHeight="1">
      <c r="E27" s="57"/>
    </row>
    <row r="28" spans="1:6">
      <c r="A28" s="62"/>
    </row>
    <row r="29" spans="1:6">
      <c r="A29" s="62"/>
    </row>
    <row r="30" spans="1:6">
      <c r="A30" s="31"/>
    </row>
    <row r="31" spans="1:6">
      <c r="A31" s="62"/>
    </row>
    <row r="32" spans="1:6">
      <c r="A32" s="62"/>
    </row>
    <row r="33" spans="1:2">
      <c r="A33" s="62"/>
    </row>
    <row r="34" spans="1:2">
      <c r="A34" s="62"/>
    </row>
    <row r="35" spans="1:2">
      <c r="A35" s="62"/>
      <c r="B35" s="32"/>
    </row>
    <row r="36" spans="1:2">
      <c r="A36" s="31"/>
      <c r="B36" s="29"/>
    </row>
    <row r="37" spans="1:2">
      <c r="A37" s="62"/>
      <c r="B37" s="30"/>
    </row>
    <row r="38" spans="1:2">
      <c r="A38" s="62"/>
      <c r="B38" s="30"/>
    </row>
    <row r="39" spans="1:2">
      <c r="A39" s="62"/>
      <c r="B39" s="30"/>
    </row>
    <row r="40" spans="1:2">
      <c r="A40" s="62"/>
      <c r="B40" s="30"/>
    </row>
    <row r="41" spans="1:2">
      <c r="A41" s="62"/>
      <c r="B41" s="30"/>
    </row>
    <row r="42" spans="1:2">
      <c r="A42" s="31"/>
      <c r="B42" s="29"/>
    </row>
    <row r="43" spans="1:2">
      <c r="A43" s="62"/>
      <c r="B43" s="30"/>
    </row>
    <row r="44" spans="1:2">
      <c r="A44" s="62"/>
      <c r="B44" s="30"/>
    </row>
    <row r="45" spans="1:2">
      <c r="A45" s="62"/>
      <c r="B45" s="30"/>
    </row>
    <row r="46" spans="1:2">
      <c r="A46" s="62"/>
      <c r="B46" s="30"/>
    </row>
    <row r="47" spans="1:2">
      <c r="A47" s="62"/>
      <c r="B47" s="30"/>
    </row>
    <row r="48" spans="1:2">
      <c r="A48" s="31"/>
      <c r="B48" s="29"/>
    </row>
    <row r="49" spans="1:2">
      <c r="A49" s="62"/>
      <c r="B49" s="33"/>
    </row>
    <row r="50" spans="1:2">
      <c r="A50" s="62"/>
      <c r="B50" s="33"/>
    </row>
    <row r="51" spans="1:2">
      <c r="A51" s="62"/>
      <c r="B51" s="33"/>
    </row>
    <row r="52" spans="1:2">
      <c r="A52" s="62"/>
      <c r="B52" s="33"/>
    </row>
    <row r="53" spans="1:2">
      <c r="A53" s="62"/>
      <c r="B53" s="33"/>
    </row>
    <row r="54" spans="1:2">
      <c r="A54" s="32"/>
      <c r="B54" s="32"/>
    </row>
  </sheetData>
  <mergeCells count="4">
    <mergeCell ref="A2:A3"/>
    <mergeCell ref="B2:B3"/>
    <mergeCell ref="D4:F4"/>
    <mergeCell ref="A26:F26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Лист1</vt:lpstr>
      <vt:lpstr>Вар. 0</vt:lpstr>
      <vt:lpstr>Вар. 1 (Кин)</vt:lpstr>
      <vt:lpstr>Вар. 2 Кин)</vt:lpstr>
      <vt:lpstr>Вар. 3 (Кин)</vt:lpstr>
      <vt:lpstr>Вар. 4 (Кин)</vt:lpstr>
      <vt:lpstr>Вар. 5 (Кин)</vt:lpstr>
      <vt:lpstr>Вар. 6 (Кин)</vt:lpstr>
      <vt:lpstr>Вар. 7 (Кин)</vt:lpstr>
      <vt:lpstr>Вар. 8 (Кин)</vt:lpstr>
      <vt:lpstr>Вар. 9 (Кин)</vt:lpstr>
      <vt:lpstr>Вар. 10 (Кин)</vt:lpstr>
      <vt:lpstr>Вар. 1</vt:lpstr>
      <vt:lpstr>Вар. 2</vt:lpstr>
      <vt:lpstr>Вар. 3</vt:lpstr>
      <vt:lpstr>Вар. 4</vt:lpstr>
      <vt:lpstr>Вар. 5</vt:lpstr>
      <vt:lpstr>Вар. 6</vt:lpstr>
      <vt:lpstr>Вар. 7</vt:lpstr>
      <vt:lpstr>Вар. 8</vt:lpstr>
      <vt:lpstr>Вар. 9</vt:lpstr>
      <vt:lpstr>Вар. 10</vt:lpstr>
      <vt:lpstr>'Вар. 0'!Область_печати</vt:lpstr>
      <vt:lpstr>'Вар. 1'!Область_печати</vt:lpstr>
      <vt:lpstr>'Вар. 1 (Кин)'!Область_печати</vt:lpstr>
      <vt:lpstr>'Вар. 10'!Область_печати</vt:lpstr>
      <vt:lpstr>'Вар. 10 (Кин)'!Область_печати</vt:lpstr>
      <vt:lpstr>'Вар. 2'!Область_печати</vt:lpstr>
      <vt:lpstr>'Вар. 2 Кин)'!Область_печати</vt:lpstr>
      <vt:lpstr>'Вар. 3'!Область_печати</vt:lpstr>
      <vt:lpstr>'Вар. 3 (Кин)'!Область_печати</vt:lpstr>
      <vt:lpstr>'Вар. 4'!Область_печати</vt:lpstr>
      <vt:lpstr>'Вар. 4 (Кин)'!Область_печати</vt:lpstr>
      <vt:lpstr>'Вар. 5'!Область_печати</vt:lpstr>
      <vt:lpstr>'Вар. 5 (Кин)'!Область_печати</vt:lpstr>
      <vt:lpstr>'Вар. 6'!Область_печати</vt:lpstr>
      <vt:lpstr>'Вар. 6 (Кин)'!Область_печати</vt:lpstr>
      <vt:lpstr>'Вар. 7'!Область_печати</vt:lpstr>
      <vt:lpstr>'Вар. 7 (Кин)'!Область_печати</vt:lpstr>
      <vt:lpstr>'Вар. 8'!Область_печати</vt:lpstr>
      <vt:lpstr>'Вар. 8 (Кин)'!Область_печати</vt:lpstr>
      <vt:lpstr>'Вар. 9'!Область_печати</vt:lpstr>
      <vt:lpstr>'Вар. 9 (Кин)'!Область_печати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</dc:creator>
  <cp:lastModifiedBy>11</cp:lastModifiedBy>
  <cp:lastPrinted>2015-03-11T11:10:31Z</cp:lastPrinted>
  <dcterms:created xsi:type="dcterms:W3CDTF">2014-10-21T02:25:08Z</dcterms:created>
  <dcterms:modified xsi:type="dcterms:W3CDTF">2015-03-11T11:10:59Z</dcterms:modified>
</cp:coreProperties>
</file>